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º Turno" sheetId="1" state="visible" r:id="rId3"/>
    <sheet name="2º Turno" sheetId="2" state="visible" r:id="rId4"/>
    <sheet name="PLAN II.1_Treinamento" sheetId="3" state="visible" r:id="rId5"/>
    <sheet name="Proposta" sheetId="4" state="visible" r:id="rId6"/>
  </sheets>
  <definedNames>
    <definedName function="false" hidden="false" localSheetId="0" name="_xlnm.Print_Area" vbProcedure="false">'1º Turno'!$A$1:$I$173</definedName>
    <definedName function="false" hidden="false" localSheetId="1" name="_xlnm.Print_Area" vbProcedure="false">'2º Turno'!$A$1:$G$175</definedName>
    <definedName function="false" hidden="false" localSheetId="2" name="_xlnm.Print_Area" vbProcedure="false">'PLAN II.1_Treinamento'!$A$1:$D$53</definedName>
    <definedName function="false" hidden="false" localSheetId="3" name="_xlnm.Print_Area" vbProcedure="false">Proposta!$A$3:$K$39</definedName>
    <definedName function="false" hidden="false" name="SHARED_FORMULA_3_16_3_16_3" vbProcedure="false">"([.C17]*2)/12"</definedName>
    <definedName function="false" hidden="false" localSheetId="3" name="Print_Area_0" vbProcedure="false">Proposta!$A$11:$K$36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13" authorId="0">
      <text>
        <r>
          <rPr>
            <sz val="10"/>
            <rFont val="Arial"/>
            <family val="2"/>
          </rPr>
          <t xml:space="preserve">Vlr lápis + Vlr caneta + Vlr do bloco + ( vlr da garrafa de água por técnico * quantidade de dias de treinamento) + (valor total de garrafas de café / quantidade de técnicos) + Vlr manual
</t>
        </r>
      </text>
    </comment>
  </commentList>
</comments>
</file>

<file path=xl/sharedStrings.xml><?xml version="1.0" encoding="utf-8"?>
<sst xmlns="http://schemas.openxmlformats.org/spreadsheetml/2006/main" count="595" uniqueCount="258">
  <si>
    <t xml:space="preserve">ANEXO II</t>
  </si>
  <si>
    <t xml:space="preserve">PLANILHA DE CUSTOS E FORMAÇÃO DE PREÇOS POR POSTO-1º TURNO DE VOTAÇÃO</t>
  </si>
  <si>
    <t xml:space="preserve">(Valores mensais)</t>
  </si>
  <si>
    <t xml:space="preserve">Nº Processo: 0004965-43.2025.6.02.8000</t>
  </si>
  <si>
    <t xml:space="preserve">Licitação nº: ___ / 2026</t>
  </si>
  <si>
    <t xml:space="preserve">Dia ___/___/___ às ___h___mim</t>
  </si>
  <si>
    <r>
      <rPr>
        <b val="true"/>
        <sz val="9"/>
        <color rgb="FF000000"/>
        <rFont val="Calibri"/>
        <family val="2"/>
        <charset val="1"/>
      </rPr>
      <t xml:space="preserve">Discriminação dos Serviços</t>
    </r>
    <r>
      <rPr>
        <sz val="9"/>
        <color rgb="FF000000"/>
        <rFont val="Arial"/>
        <family val="2"/>
        <charset val="1"/>
      </rPr>
      <t xml:space="preserve"> (dados referentes à contratação)</t>
    </r>
  </si>
  <si>
    <t xml:space="preserve">Data de apresentação da proposta (dia/mês/ano)</t>
  </si>
  <si>
    <t xml:space="preserve">Município/UF</t>
  </si>
  <si>
    <t xml:space="preserve">Ano acordo coletivo ou sentença normativa em dissídio coletivo</t>
  </si>
  <si>
    <t xml:space="preserve">2025/2026</t>
  </si>
  <si>
    <t xml:space="preserve">Sindicato da categoria</t>
  </si>
  <si>
    <t xml:space="preserve">Técnico em Informática – 8 horas</t>
  </si>
  <si>
    <t xml:space="preserve">Identificação do serviço</t>
  </si>
  <si>
    <t xml:space="preserve">TIPO DE SERVIÇO</t>
  </si>
  <si>
    <t xml:space="preserve">UNIDADE DE MEDIDA</t>
  </si>
  <si>
    <r>
      <rPr>
        <b val="true"/>
        <sz val="9"/>
        <color rgb="FF000000"/>
        <rFont val="Calibri"/>
        <family val="2"/>
        <charset val="1"/>
      </rPr>
      <t xml:space="preserve">QUANTIDADE TOTAL A CONTRATAR </t>
    </r>
    <r>
      <rPr>
        <sz val="9"/>
        <color rgb="FF000000"/>
        <rFont val="Arial"/>
        <family val="2"/>
        <charset val="1"/>
      </rPr>
      <t xml:space="preserve">(EM FUNÇÃO DA UNIDADE DE MEDIDA)</t>
    </r>
  </si>
  <si>
    <t xml:space="preserve">Posto de Serviço</t>
  </si>
  <si>
    <t xml:space="preserve">Posto</t>
  </si>
  <si>
    <t xml:space="preserve">Tipo da contratação:  </t>
  </si>
  <si>
    <t xml:space="preserve">(       ) Terceirizada                                                                     </t>
  </si>
  <si>
    <t xml:space="preserve">(      ) Regime da CLT – referência inicial</t>
  </si>
  <si>
    <t xml:space="preserve">(       ) Trabalho temporário (Lei 6.019/74)                      </t>
  </si>
  <si>
    <t xml:space="preserve">(   X   ) Trabalho por prazo determinado       </t>
  </si>
  <si>
    <t xml:space="preserve">Regime Tributário:                             </t>
  </si>
  <si>
    <t xml:space="preserve">(       ) Lucro Real</t>
  </si>
  <si>
    <t xml:space="preserve">(   x   ) Lucro Presumido</t>
  </si>
  <si>
    <t xml:space="preserve">(   ) Simples Nacional</t>
  </si>
  <si>
    <t xml:space="preserve">MÃO DE OBRA</t>
  </si>
  <si>
    <t xml:space="preserve">Mão de obra vinculada à execução contratual</t>
  </si>
  <si>
    <t xml:space="preserve">DADOS COMPLEMENTARES PARA COMPOSIÇÃO DOS CUSTOS REFERENTE À MÃO DE OBRA</t>
  </si>
  <si>
    <t xml:space="preserve">Tipo de serviço (mesmo serviço com características distintas)</t>
  </si>
  <si>
    <t xml:space="preserve">Salário normativo da categoria profissional pela CCT 2025</t>
  </si>
  <si>
    <t xml:space="preserve">Salário normativo da categoria profissional, com previsão de reajuste de 4,95%</t>
  </si>
  <si>
    <t xml:space="preserve">Categoria profissional (vinculada à execução contratual)</t>
  </si>
  <si>
    <t xml:space="preserve">Data-base da categoria (dia/mês/ano)</t>
  </si>
  <si>
    <t xml:space="preserve">REGIME DE TRIBUTAÇÃO : _________________________________________________</t>
  </si>
  <si>
    <t xml:space="preserve">MÓDULO 1 – COMPOSIÇÃO DA REMUNERAÇÃO</t>
  </si>
  <si>
    <t xml:space="preserve">SERVIÇOS PRESTADOS POR PESSOA SEM VÍNCULO EMPREGATÍCIO</t>
  </si>
  <si>
    <t xml:space="preserve">1.</t>
  </si>
  <si>
    <t xml:space="preserve">COMPOSIÇÃO DA REMUNERAÇÃO</t>
  </si>
  <si>
    <t xml:space="preserve">Quantidade</t>
  </si>
  <si>
    <t xml:space="preserve">Valor Unitário (R$)</t>
  </si>
  <si>
    <t xml:space="preserve">Total (R$)</t>
  </si>
  <si>
    <t xml:space="preserve">A</t>
  </si>
  <si>
    <t xml:space="preserve">Valor dos serviços</t>
  </si>
  <si>
    <t xml:space="preserve">B</t>
  </si>
  <si>
    <t xml:space="preserve">Outros (especificar):</t>
  </si>
  <si>
    <t xml:space="preserve">Total</t>
  </si>
  <si>
    <t xml:space="preserve">TOTAL DA REMUNERAÇÃO</t>
  </si>
  <si>
    <t xml:space="preserve">2. ENCARGOS PREVIDENCIÁRIOS</t>
  </si>
  <si>
    <t xml:space="preserve">Percentual</t>
  </si>
  <si>
    <t xml:space="preserve">INSS</t>
  </si>
  <si>
    <t xml:space="preserve">VALOR TOTAL DA REMUNERAÇÃO</t>
  </si>
  <si>
    <t xml:space="preserve">SERVIÇOS EXECUTADOS POR PESSOA FÍSICA COM VÍNCULO EMPREGATÍCIO</t>
  </si>
  <si>
    <t xml:space="preserve">DADOS</t>
  </si>
  <si>
    <t xml:space="preserve">VALOR (R$)</t>
  </si>
  <si>
    <t xml:space="preserve">Salário-base</t>
  </si>
  <si>
    <t xml:space="preserve">Adicional de periculosidade</t>
  </si>
  <si>
    <t xml:space="preserve">C</t>
  </si>
  <si>
    <t xml:space="preserve">Adicional de insalubridade</t>
  </si>
  <si>
    <t xml:space="preserve">D</t>
  </si>
  <si>
    <t xml:space="preserve">MÓDULO 2 – BENEFÍCIOS MENSAIS E DIÁRIOS</t>
  </si>
  <si>
    <t xml:space="preserve">BENEFÍCIOS MENSAIS E DIÁRIOS</t>
  </si>
  <si>
    <t xml:space="preserve">Transporte</t>
  </si>
  <si>
    <t xml:space="preserve">A.1</t>
  </si>
  <si>
    <t xml:space="preserve">Desconto do Vale Transporte</t>
  </si>
  <si>
    <t xml:space="preserve">Auxílio-Alimentação (vales, cesta básica, entre outros)</t>
  </si>
  <si>
    <t xml:space="preserve">Assistência médica e familiar</t>
  </si>
  <si>
    <t xml:space="preserve">Auxílio-Creche</t>
  </si>
  <si>
    <t xml:space="preserve">E</t>
  </si>
  <si>
    <t xml:space="preserve">Seguro de vida, invalidez e funeral</t>
  </si>
  <si>
    <t xml:space="preserve">F</t>
  </si>
  <si>
    <t xml:space="preserve">Outros (especificar) – Assiduidade</t>
  </si>
  <si>
    <t xml:space="preserve">TOTAL</t>
  </si>
  <si>
    <t xml:space="preserve">MÓDULO 3 – INSUMOS DIVERSOS</t>
  </si>
  <si>
    <t xml:space="preserve">3. INSUMOS DIVERSOS</t>
  </si>
  <si>
    <t xml:space="preserve">Uniformes (Crachá e Camiseta) para 30 pessoas ao custo unitário de R$ 34,82 cada</t>
  </si>
  <si>
    <t xml:space="preserve">Custos Unitário de Seleção e Treinamento - Transf. Da Planilha própria – Transf.da plan. Treinamento</t>
  </si>
  <si>
    <t xml:space="preserve">TOTAL DE INSUMOS DIVERSOS</t>
  </si>
  <si>
    <t xml:space="preserve">MÓDULO 4 – ENCARGOS SOCIAIS E TRABALHISTAS</t>
  </si>
  <si>
    <t xml:space="preserve">Submódulo 4.1 - Encargos previdenciários, FGTS e outras contribuições</t>
  </si>
  <si>
    <t xml:space="preserve">4.1.</t>
  </si>
  <si>
    <t xml:space="preserve"> Encargos previdenciários, FGTS e outras contribuições</t>
  </si>
  <si>
    <t xml:space="preserve">%</t>
  </si>
  <si>
    <t xml:space="preserve">SESI ou SESC</t>
  </si>
  <si>
    <t xml:space="preserve">SENAI ou SENAC</t>
  </si>
  <si>
    <t xml:space="preserve">INCRA</t>
  </si>
  <si>
    <t xml:space="preserve">Salário-educação</t>
  </si>
  <si>
    <t xml:space="preserve">FGTS</t>
  </si>
  <si>
    <t xml:space="preserve">G</t>
  </si>
  <si>
    <t xml:space="preserve">Seguro acidente do trabalho</t>
  </si>
  <si>
    <t xml:space="preserve">H</t>
  </si>
  <si>
    <t xml:space="preserve">SEBRAE</t>
  </si>
  <si>
    <t xml:space="preserve">Submódulo 4.2 – 13º (décimo terceiro) salário + férias e 1/3</t>
  </si>
  <si>
    <t xml:space="preserve">13º (décimo terceiro) salário</t>
  </si>
  <si>
    <t xml:space="preserve">Férias e terço constitucional de férias</t>
  </si>
  <si>
    <t xml:space="preserve">Incidência dos encargos previstos no Submódulo 4.1. sobre  13º (décimo terceiro) salário e férias</t>
  </si>
  <si>
    <t xml:space="preserve">Submódulo 4.3 – Afastamento maternidade</t>
  </si>
  <si>
    <t xml:space="preserve">Afastamento maternidade</t>
  </si>
  <si>
    <t xml:space="preserve">Incidência dos encargos previstos no Submódulo 4.1. sobre afastamento maternidade</t>
  </si>
  <si>
    <t xml:space="preserve">B.1</t>
  </si>
  <si>
    <t xml:space="preserve">Incidência do Submódulo 4.1 sobre remuneração e 13º salário recebidos pelo substituto durante os 120 dias de licença-maternidade</t>
  </si>
  <si>
    <t xml:space="preserve">Submódulo 4.4 – Provisão para rescisão</t>
  </si>
  <si>
    <t xml:space="preserve">Aviso-prévio indenizado</t>
  </si>
  <si>
    <t xml:space="preserve">Incidência do FGTS sobre aviso-prévio indenizado</t>
  </si>
  <si>
    <t xml:space="preserve">Multa sobre FGTS e Contribuições sociais sobre o aviso-prévio indenizado</t>
  </si>
  <si>
    <t xml:space="preserve">C.1 – FGTS (40%)</t>
  </si>
  <si>
    <t xml:space="preserve">C.2 – Contribuição Social (0%) - Lei nº 13.932/2019</t>
  </si>
  <si>
    <t xml:space="preserve">Aviso-prévio trabalhado</t>
  </si>
  <si>
    <t xml:space="preserve">Incidência dos encargos do Submódulo 4.1 sobre o aviso-prévio trabalhado</t>
  </si>
  <si>
    <t xml:space="preserve">Multa sobre FGTS e contribuições sociais sobre o aviso-prévio trabalho</t>
  </si>
  <si>
    <t xml:space="preserve">F.1 – FGTS (40%)</t>
  </si>
  <si>
    <t xml:space="preserve">F.2 – Contribuição Social (0%) Lei nº 13.932/2019</t>
  </si>
  <si>
    <t xml:space="preserve">Submódulo 4.5 – Custo de reposição do profissional ausente</t>
  </si>
  <si>
    <t xml:space="preserve">Ausência por doença</t>
  </si>
  <si>
    <t xml:space="preserve">Licença-paternidade</t>
  </si>
  <si>
    <t xml:space="preserve">Ausências legais</t>
  </si>
  <si>
    <t xml:space="preserve">Ausência por acidente de trabalho</t>
  </si>
  <si>
    <t xml:space="preserve">Outros (especificar)</t>
  </si>
  <si>
    <t xml:space="preserve">Subtotal</t>
  </si>
  <si>
    <t xml:space="preserve">Incidência dos encargos do Submódulo 4.1 sobre o custo de reposição do profissional ausente</t>
  </si>
  <si>
    <t xml:space="preserve">QUADRO-RESUMO – MÓDULO 4 – ENCARGOS SOCIAIS E TRABALHISTAS</t>
  </si>
  <si>
    <t xml:space="preserve">4. ENCARGOS SOCIAIS E TRABALHISTAS</t>
  </si>
  <si>
    <t xml:space="preserve">4.1</t>
  </si>
  <si>
    <t xml:space="preserve">Encargos previdenciários, FGTS e outras contribuições</t>
  </si>
  <si>
    <t xml:space="preserve">4.2</t>
  </si>
  <si>
    <t xml:space="preserve">13º (décimo terceiro) salário e férias</t>
  </si>
  <si>
    <t xml:space="preserve">4.3</t>
  </si>
  <si>
    <t xml:space="preserve">4.4</t>
  </si>
  <si>
    <t xml:space="preserve">Custo para rescisão</t>
  </si>
  <si>
    <t xml:space="preserve">4.5</t>
  </si>
  <si>
    <t xml:space="preserve">Custo de reposição do profissional ausente</t>
  </si>
  <si>
    <t xml:space="preserve">MÓDULO 5 – CUSTOS INDIRETOS, TRIBUTOS E LUCRO</t>
  </si>
  <si>
    <t xml:space="preserve">5.</t>
  </si>
  <si>
    <t xml:space="preserve">CUSTOS INDIRETOS, TRIBUTOS E LUCRO</t>
  </si>
  <si>
    <t xml:space="preserve">Custos indiretos</t>
  </si>
  <si>
    <t xml:space="preserve">Lucro</t>
  </si>
  <si>
    <t xml:space="preserve">Tributos  (6)</t>
  </si>
  <si>
    <t xml:space="preserve">C.1</t>
  </si>
  <si>
    <t xml:space="preserve">Tributos federais</t>
  </si>
  <si>
    <t xml:space="preserve">PIS</t>
  </si>
  <si>
    <t xml:space="preserve">COFINS</t>
  </si>
  <si>
    <t xml:space="preserve">C.2</t>
  </si>
  <si>
    <t xml:space="preserve">Opção pela Desoneração da folha de pagamento</t>
  </si>
  <si>
    <t xml:space="preserve">C.3</t>
  </si>
  <si>
    <t xml:space="preserve">Tributação pelo Simples Nacional</t>
  </si>
  <si>
    <t xml:space="preserve">C.4</t>
  </si>
  <si>
    <t xml:space="preserve">Tributos municipais (ISS)</t>
  </si>
  <si>
    <t xml:space="preserve">Nota 1: Base de cálculo “Custos indiretos” (Módulo 1 + Módulo 2 + Módulo 3 + Módulo 4)</t>
  </si>
  <si>
    <t xml:space="preserve">Nota 2: Base de cálculo “Lucro” (Módulo 1 + Módulo 2 + Módulo 3 + Módulo 4 + “custos indiretos”)</t>
  </si>
  <si>
    <t xml:space="preserve">Nota 3: Base de cálculo “Tributos” é o valor do faturamento</t>
  </si>
  <si>
    <t xml:space="preserve">QUADRO-RESUMO DO CUSTO POR EMPREGADO</t>
  </si>
  <si>
    <r>
      <rPr>
        <b val="true"/>
        <sz val="9"/>
        <color rgb="FF000000"/>
        <rFont val="Calibri"/>
        <family val="2"/>
        <charset val="1"/>
      </rPr>
      <t xml:space="preserve">MÃO DE OBRA VINCULADA À EXECUÇÃO CONTRATUAL </t>
    </r>
    <r>
      <rPr>
        <sz val="8"/>
        <color rgb="FF000000"/>
        <rFont val="Arial"/>
        <family val="2"/>
        <charset val="1"/>
      </rPr>
      <t xml:space="preserve">(VALOR POR POSTO)</t>
    </r>
  </si>
  <si>
    <t xml:space="preserve"> (R$)</t>
  </si>
  <si>
    <t xml:space="preserve">Módulo 1 – Composição da remuneração</t>
  </si>
  <si>
    <t xml:space="preserve">Módulo 2 – Benefícios mensais e diários</t>
  </si>
  <si>
    <t xml:space="preserve">Módulo 3 – Insumos diversos</t>
  </si>
  <si>
    <t xml:space="preserve">Módulo 4 – Encargos sociais e trabalhistas</t>
  </si>
  <si>
    <t xml:space="preserve">Subtotal (A+B+C+D)</t>
  </si>
  <si>
    <t xml:space="preserve">Módulo 5 – Custos indiretos, tributos e lucro</t>
  </si>
  <si>
    <t xml:space="preserve">VALOR TOTAL</t>
  </si>
  <si>
    <t xml:space="preserve">Obs:1. Esta planilha de custos foi elaborada com base na Convenção Coletiva firmada entre o Sindicato das Empresas de Asseis e Conserva</t>
  </si>
  <si>
    <t xml:space="preserve">ção do Est de AL, CNPJ 24.256.042/0001-56 e o Sindicato dos Trabalhadores em Empresas e Órgãos Públicos e Privados de Processamento</t>
  </si>
  <si>
    <t xml:space="preserve">Dados, Serviços de Informática e Similares e Profissionais, CNPJ nº 69.982.155/0001-77, com vigência entre julho/2025 a junho/2026</t>
  </si>
  <si>
    <t xml:space="preserve">2. O modelo de planilha utilizado é o constante da IN MP 05/2017, com adaptações.</t>
  </si>
  <si>
    <t xml:space="preserve">3. O salário base da categoria utilizada foi a da categoria de Técnico em Informática, fixado em R$ 4.732,75, já com reajuste previsto</t>
  </si>
  <si>
    <t xml:space="preserve">4. Se houver mudança na faixa dos pisos salariais, com a nova convenção, não poderá haver reajuste ou repactuação, conforme</t>
  </si>
  <si>
    <t xml:space="preserve">parecer da AJ-DG, evento             </t>
  </si>
  <si>
    <t xml:space="preserve">5. O percentual do ISS foi fixado em  5%  para a contratação, devendo a licitante confirmar o seu percentual de recolhimento efetivo</t>
  </si>
  <si>
    <t xml:space="preserve">6. A carga tributária cotada pela empresa licitante deverá observar a sua opçao de tributação, sujeita a verificação pela SPPAC, quando</t>
  </si>
  <si>
    <t xml:space="preserve">da apresentação das propostas de preços.</t>
  </si>
  <si>
    <t xml:space="preserve">7. Quando do envio de planilhas de preços, na fase licitatória, a empresa licitante deverá comprovar sua carga tributária</t>
  </si>
  <si>
    <t xml:space="preserve">através de DCTF/WEB, regime de tributação, PGDAS, E-Social, o mesmo valendo para comprovação de FAP, RAT E RAT ajustados.</t>
  </si>
  <si>
    <t xml:space="preserve">(       ) Lucro Presumido</t>
  </si>
  <si>
    <t xml:space="preserve">Salário normativo da categoria profissional pela CCT 2023</t>
  </si>
  <si>
    <t xml:space="preserve">Uniformes </t>
  </si>
  <si>
    <t xml:space="preserve">Incidência dos encargos previstos no Submódulo 4.1. sobre  13º (décimo terceiro) salário</t>
  </si>
  <si>
    <t xml:space="preserve">Regime de Tributação pelo Simples Nacional</t>
  </si>
  <si>
    <t xml:space="preserve">através de DCTF/WEB, regime de tributação, PGDAS, E-Social ou qualquer outro meio, o mesmo valendo para comprovação de FAP, RAT E RAT ajustados.</t>
  </si>
  <si>
    <t xml:space="preserve">Anexo II.1</t>
  </si>
  <si>
    <t xml:space="preserve">PLANILHA DE TREINAMENTO – 1º TURNO DE VOTAÇÃO</t>
  </si>
  <si>
    <t xml:space="preserve">Treinamento/Seleção – Apoio Técnico de TI</t>
  </si>
  <si>
    <t xml:space="preserve">Qtde.</t>
  </si>
  <si>
    <t xml:space="preserve">Valor unitário</t>
  </si>
  <si>
    <t xml:space="preserve">Valor total</t>
  </si>
  <si>
    <t xml:space="preserve">1. Gestão do treinamento</t>
  </si>
  <si>
    <t xml:space="preserve">2. Ambientes do treinamento</t>
  </si>
  <si>
    <t xml:space="preserve">3. Transporte intermunicipal</t>
  </si>
  <si>
    <t xml:space="preserve">4. Transporte municipal</t>
  </si>
  <si>
    <t xml:space="preserve">5. Refeição</t>
  </si>
  <si>
    <t xml:space="preserve">6. Alunos - Materiais didáticos e semelhantes</t>
  </si>
  <si>
    <t xml:space="preserve">Custo total do treinamento</t>
  </si>
  <si>
    <t xml:space="preserve">Custo Unitário do Treinamento</t>
  </si>
  <si>
    <t xml:space="preserve">MEMÓRIAS DE CÁLCULO</t>
  </si>
  <si>
    <t xml:space="preserve">1. Gestão do Treinamento</t>
  </si>
  <si>
    <t xml:space="preserve">Descrição</t>
  </si>
  <si>
    <t xml:space="preserve">Unitário</t>
  </si>
  <si>
    <t xml:space="preserve">Auxiliar de RH</t>
  </si>
  <si>
    <t xml:space="preserve">Sala de Treinamentos 30 Pessoas, incluindos os custos com 4 mesas para computadores, 4 mesas de apoio, 30 carteiras e cadeiras, 1 sistema de som, quadro branco e canetas, 1 projetor multimídia, 1 tela projeção, 1 mouse sem fio e 1 apontador </t>
  </si>
  <si>
    <t xml:space="preserve">Deslocamento de ônibus – Interior para Maceió - ida e volta</t>
  </si>
  <si>
    <t xml:space="preserve">Deslocamento de ônibus – Município de Maceió </t>
  </si>
  <si>
    <t xml:space="preserve">Ticket Alimentação ou Refeição, valor unitário da convenção</t>
  </si>
  <si>
    <t xml:space="preserve">Manuais impressos para profissionais em treinamento</t>
  </si>
  <si>
    <t xml:space="preserve">Canetas, Lápis e Blocos de Anotação</t>
  </si>
  <si>
    <t xml:space="preserve">Kit´S lanches: Biscoitos, Água, Café e Copos Descartáveis, açúcar e adoçante</t>
  </si>
  <si>
    <t xml:space="preserve">Obs: O custo do treinamento será faturado pelo custo unitário indicado acima, acrescidos dos custos indiretos, lucro e </t>
  </si>
  <si>
    <t xml:space="preserve">tributos, conforme planilha principal, e somente para o 1º turno de votação.</t>
  </si>
  <si>
    <t xml:space="preserve">Valor HE:</t>
  </si>
  <si>
    <t xml:space="preserve">Preço de Referência:</t>
  </si>
  <si>
    <t xml:space="preserve">ANEXO III</t>
  </si>
  <si>
    <t xml:space="preserve">RESUMO DAS PLANILHAS E PROPOSTA DE PREÇOS</t>
  </si>
  <si>
    <t xml:space="preserve">ITEM</t>
  </si>
  <si>
    <t xml:space="preserve">Serviço</t>
  </si>
  <si>
    <t xml:space="preserve">Subitem</t>
  </si>
  <si>
    <t xml:space="preserve">Período</t>
  </si>
  <si>
    <t xml:space="preserve">Dias</t>
  </si>
  <si>
    <t xml:space="preserve">Valor Mensal/Unitário</t>
  </si>
  <si>
    <t xml:space="preserve">Valor proporcional</t>
  </si>
  <si>
    <t xml:space="preserve">Quantitativo de funcionários</t>
  </si>
  <si>
    <t xml:space="preserve">Valor Total</t>
  </si>
  <si>
    <t xml:space="preserve">Apoio Técnico de TI</t>
  </si>
  <si>
    <t xml:space="preserve">Valor Mensal – 1ª T</t>
  </si>
  <si>
    <t xml:space="preserve">14/09/26 a 07/10/2026</t>
  </si>
  <si>
    <t xml:space="preserve">Total – 1º Turno</t>
  </si>
  <si>
    <t xml:space="preserve">Valor Mensal – 2ª T</t>
  </si>
  <si>
    <t xml:space="preserve">08-10 a 28-10-2026</t>
  </si>
  <si>
    <t xml:space="preserve">Total – 2º Turno</t>
  </si>
  <si>
    <t xml:space="preserve">VALOR TOTAL DA PROPOSTA</t>
  </si>
  <si>
    <t xml:space="preserve">PROPOSTA DE PREÇOS COM BASE NO CUSTO HOMEM/HORA</t>
  </si>
  <si>
    <t xml:space="preserve">Quant. Técnicos</t>
  </si>
  <si>
    <t xml:space="preserve">1º Turno</t>
  </si>
  <si>
    <t xml:space="preserve">2º Turno</t>
  </si>
  <si>
    <t xml:space="preserve">Horas</t>
  </si>
  <si>
    <t xml:space="preserve">Homens/hora</t>
  </si>
  <si>
    <t xml:space="preserve">Homens/Horas</t>
  </si>
  <si>
    <t xml:space="preserve">Maceió</t>
  </si>
  <si>
    <t xml:space="preserve">Arapiraca</t>
  </si>
  <si>
    <t xml:space="preserve">Palmeira dos Índios</t>
  </si>
  <si>
    <t xml:space="preserve">Delmiro Gouveia</t>
  </si>
  <si>
    <t xml:space="preserve">União dos Palmares</t>
  </si>
  <si>
    <t xml:space="preserve">Penedo</t>
  </si>
  <si>
    <t xml:space="preserve">Porto Calvo</t>
  </si>
  <si>
    <t xml:space="preserve">São Miguel dos Campos</t>
  </si>
  <si>
    <t xml:space="preserve">Santana do Ipanema</t>
  </si>
  <si>
    <t xml:space="preserve">RESUMO PARA FATURAMENTO E COBRANÇA</t>
  </si>
  <si>
    <t xml:space="preserve">Custo da Proposta em Homem/Hora</t>
  </si>
  <si>
    <t xml:space="preserve">Quant. H/H</t>
  </si>
  <si>
    <t xml:space="preserve">Valor H/H</t>
  </si>
  <si>
    <t xml:space="preserve">Valor do Turno</t>
  </si>
  <si>
    <t xml:space="preserve">Total do Primeiro Turno</t>
  </si>
  <si>
    <t xml:space="preserve">Total Final para 2024</t>
  </si>
  <si>
    <t xml:space="preserve">Obs: 1. A quantidade de horas para o primeiro turno foi calculada com base no número de dias a serem trabalhados (de 14-09 a 07-10-2026 =(24 dias) multiplicada por 8 horas diárias de trabalho;</t>
  </si>
  <si>
    <t xml:space="preserve">2. Para o segundo turno de votação, a contagem obedeceu a mesma lógica, considerando-se 21 dias por 8hs ( de 08 a 28-10-2026);</t>
  </si>
  <si>
    <t xml:space="preserve">3. Foram computados nos dias de execução de serviços os considerados compensados, tendo em vista a necessidade de execução de atividades em feriados e domingos</t>
  </si>
  <si>
    <t xml:space="preserve">4. Já esta considerada no cálculo a possibilidade de reajuste para 2026, calculada pelo IPCA-E em 4,95%;</t>
  </si>
  <si>
    <t xml:space="preserve">5. O custo unitário por pessoa treinada foi calculado dividindo-se o custo total esperado para o treinamento  pelo número de pessoas a serem treinadas, no total de 23 e somente alocado em planilha referente ao primeiro turno de votação.</t>
  </si>
  <si>
    <t xml:space="preserve">6. Para o 2º turno não há custos de treinamento e haverá uma redução dos insumos, cotados para o 2º turno, se houver.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</si>
</sst>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R$-416]\ #,##0.00;[RED]\-[$R$-416]\ #,##0.00"/>
    <numFmt numFmtId="166" formatCode="#,##0.00"/>
    <numFmt numFmtId="167" formatCode="0.00%"/>
    <numFmt numFmtId="168" formatCode="#,##0"/>
    <numFmt numFmtId="169" formatCode="[$R$-416]\ #,##0.00;[RED][$R$-416]\ #,##0.00"/>
    <numFmt numFmtId="170" formatCode="#,##0.00\ ;#,##0.00\ ;\-#\ ;@\ "/>
    <numFmt numFmtId="171" formatCode="_-* #,##0.00_-;\-* #,##0.00_-;_-* \-??_-;_-@_-"/>
    <numFmt numFmtId="172" formatCode="_-* #,##0_-;\-* #,##0_-;_-* \-??_-;_-@_-"/>
  </numFmts>
  <fonts count="39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sz val="9"/>
      <name val="Calibri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</font>
    <font>
      <b val="true"/>
      <sz val="15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6E6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EEEEE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E6E6FF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00B0F0"/>
        <bgColor rgb="FF33CC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9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1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5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11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5" fontId="2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8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1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1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6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8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8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37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8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(user) 12" xfId="28"/>
    <cellStyle name="Heading 1 13" xfId="29"/>
    <cellStyle name="Heading 2 14" xfId="30"/>
    <cellStyle name="Hyperlink 15" xfId="31"/>
    <cellStyle name="Neutral 16" xfId="32"/>
    <cellStyle name="Note 17" xfId="33"/>
    <cellStyle name="Result 1" xfId="34"/>
    <cellStyle name="Resultado2" xfId="35"/>
    <cellStyle name="Status 18" xfId="36"/>
    <cellStyle name="Text 19" xfId="37"/>
    <cellStyle name="Warning 20" xfId="38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E6E6FF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6" activeCellId="0" sqref="F36"/>
    </sheetView>
  </sheetViews>
  <sheetFormatPr defaultColWidth="8.625" defaultRowHeight="13.5" customHeight="false" zeroHeight="false" outlineLevelRow="0" outlineLevelCol="0"/>
  <cols>
    <col collapsed="false" customWidth="true" hidden="false" outlineLevel="0" max="1" min="1" style="1" width="5.12"/>
    <col collapsed="false" customWidth="true" hidden="false" outlineLevel="0" max="2" min="2" style="1" width="6.5"/>
    <col collapsed="false" customWidth="true" hidden="false" outlineLevel="0" max="3" min="3" style="1" width="13.38"/>
    <col collapsed="false" customWidth="true" hidden="false" outlineLevel="0" max="4" min="4" style="1" width="10.75"/>
    <col collapsed="false" customWidth="true" hidden="false" outlineLevel="0" max="5" min="5" style="1" width="18.88"/>
    <col collapsed="false" customWidth="true" hidden="false" outlineLevel="0" max="6" min="6" style="1" width="15.62"/>
    <col collapsed="false" customWidth="true" hidden="false" outlineLevel="0" max="7" min="7" style="1" width="13.5"/>
    <col collapsed="false" customWidth="true" hidden="true" outlineLevel="0" max="8" min="8" style="1" width="6.12"/>
    <col collapsed="false" customWidth="true" hidden="false" outlineLevel="0" max="9" min="9" style="1" width="4.38"/>
    <col collapsed="false" customWidth="true" hidden="false" outlineLevel="0" max="64" min="10" style="1" width="10.75"/>
  </cols>
  <sheetData>
    <row r="1" customFormat="false" ht="1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3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3.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</row>
    <row r="5" customFormat="false" ht="13.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</row>
    <row r="6" customFormat="false" ht="13.5" hidden="false" customHeight="false" outlineLevel="0" collapsed="false">
      <c r="A6" s="3" t="s">
        <v>4</v>
      </c>
      <c r="B6" s="3"/>
      <c r="C6" s="3"/>
      <c r="D6" s="3"/>
      <c r="E6" s="3"/>
      <c r="F6" s="3"/>
      <c r="G6" s="3"/>
    </row>
    <row r="8" customFormat="false" ht="13.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</row>
    <row r="10" customFormat="false" ht="13.5" hidden="false" customHeight="false" outlineLevel="0" collapsed="false">
      <c r="A10" s="5" t="s">
        <v>6</v>
      </c>
      <c r="B10" s="5"/>
      <c r="C10" s="5"/>
      <c r="D10" s="5"/>
      <c r="E10" s="5"/>
      <c r="F10" s="5"/>
      <c r="G10" s="5"/>
    </row>
    <row r="12" customFormat="false" ht="13.5" hidden="false" customHeight="false" outlineLevel="0" collapsed="false">
      <c r="A12" s="3" t="s">
        <v>7</v>
      </c>
      <c r="B12" s="3"/>
      <c r="C12" s="3"/>
      <c r="D12" s="3"/>
      <c r="E12" s="3"/>
      <c r="F12" s="6"/>
      <c r="G12" s="6"/>
    </row>
    <row r="13" customFormat="false" ht="13.5" hidden="false" customHeight="false" outlineLevel="0" collapsed="false">
      <c r="A13" s="3" t="s">
        <v>8</v>
      </c>
      <c r="B13" s="3"/>
      <c r="C13" s="3"/>
      <c r="D13" s="3"/>
      <c r="E13" s="3"/>
      <c r="F13" s="6"/>
      <c r="G13" s="6"/>
    </row>
    <row r="14" customFormat="false" ht="13.5" hidden="false" customHeight="false" outlineLevel="0" collapsed="false">
      <c r="A14" s="3" t="s">
        <v>9</v>
      </c>
      <c r="B14" s="3"/>
      <c r="C14" s="3"/>
      <c r="D14" s="3"/>
      <c r="E14" s="3"/>
      <c r="F14" s="7" t="s">
        <v>10</v>
      </c>
      <c r="G14" s="7"/>
    </row>
    <row r="15" customFormat="false" ht="14.25" hidden="false" customHeight="true" outlineLevel="0" collapsed="false">
      <c r="A15" s="3" t="s">
        <v>11</v>
      </c>
      <c r="B15" s="3"/>
      <c r="C15" s="3"/>
      <c r="D15" s="3"/>
      <c r="E15" s="3"/>
      <c r="F15" s="8" t="s">
        <v>12</v>
      </c>
      <c r="G15" s="8"/>
    </row>
    <row r="17" customFormat="false" ht="13.5" hidden="false" customHeight="false" outlineLevel="0" collapsed="false">
      <c r="A17" s="5" t="s">
        <v>13</v>
      </c>
      <c r="B17" s="5"/>
      <c r="C17" s="5"/>
      <c r="D17" s="5"/>
      <c r="E17" s="5"/>
      <c r="F17" s="5"/>
      <c r="G17" s="5"/>
    </row>
    <row r="19" customFormat="false" ht="22.5" hidden="false" customHeight="true" outlineLevel="0" collapsed="false">
      <c r="A19" s="9" t="s">
        <v>14</v>
      </c>
      <c r="B19" s="9"/>
      <c r="C19" s="10" t="s">
        <v>15</v>
      </c>
      <c r="D19" s="10"/>
      <c r="E19" s="9" t="s">
        <v>16</v>
      </c>
      <c r="F19" s="9"/>
      <c r="G19" s="9"/>
    </row>
    <row r="20" customFormat="false" ht="20.25" hidden="false" customHeight="true" outlineLevel="0" collapsed="false">
      <c r="A20" s="8" t="s">
        <v>17</v>
      </c>
      <c r="B20" s="8"/>
      <c r="C20" s="7" t="s">
        <v>18</v>
      </c>
      <c r="D20" s="7"/>
      <c r="E20" s="7" t="n">
        <v>1</v>
      </c>
      <c r="F20" s="7"/>
      <c r="G20" s="7"/>
    </row>
    <row r="21" customFormat="false" ht="13.5" hidden="false" customHeight="false" outlineLevel="0" collapsed="false">
      <c r="A21" s="11"/>
      <c r="C21" s="12"/>
      <c r="E21" s="12"/>
    </row>
    <row r="22" customFormat="false" ht="14.25" hidden="false" customHeight="true" outlineLevel="0" collapsed="false">
      <c r="A22" s="13" t="s">
        <v>19</v>
      </c>
      <c r="B22" s="13"/>
      <c r="C22" s="13"/>
      <c r="D22" s="13"/>
      <c r="E22" s="13"/>
      <c r="F22" s="13"/>
      <c r="G22" s="13"/>
      <c r="H22" s="14"/>
      <c r="I22" s="14"/>
    </row>
    <row r="23" customFormat="false" ht="13.5" hidden="false" customHeight="false" outlineLevel="0" collapsed="false">
      <c r="A23" s="15" t="s">
        <v>20</v>
      </c>
      <c r="B23" s="15"/>
      <c r="D23" s="15"/>
      <c r="E23" s="15" t="s">
        <v>21</v>
      </c>
      <c r="F23" s="15"/>
      <c r="G23" s="15"/>
      <c r="H23" s="15"/>
      <c r="I23" s="15"/>
    </row>
    <row r="24" customFormat="false" ht="13.5" hidden="false" customHeight="false" outlineLevel="0" collapsed="false">
      <c r="A24" s="15" t="s">
        <v>22</v>
      </c>
      <c r="B24" s="15"/>
      <c r="D24" s="15"/>
      <c r="E24" s="15" t="s">
        <v>23</v>
      </c>
      <c r="F24" s="15"/>
      <c r="G24" s="15"/>
      <c r="H24" s="15"/>
      <c r="I24" s="15"/>
    </row>
    <row r="25" customFormat="false" ht="13.5" hidden="false" customHeight="false" outlineLevel="0" collapsed="false">
      <c r="A25" s="16"/>
      <c r="B25" s="16"/>
      <c r="C25" s="16"/>
      <c r="D25" s="16"/>
      <c r="F25" s="16"/>
      <c r="G25" s="16"/>
      <c r="H25" s="16"/>
      <c r="I25" s="16"/>
    </row>
    <row r="26" customFormat="false" ht="13.5" hidden="false" customHeight="false" outlineLevel="0" collapsed="false">
      <c r="A26" s="17" t="s">
        <v>24</v>
      </c>
      <c r="B26" s="17"/>
      <c r="C26" s="17"/>
      <c r="D26" s="17"/>
      <c r="E26" s="17"/>
      <c r="F26" s="17"/>
      <c r="G26" s="17"/>
      <c r="H26" s="17"/>
      <c r="I26" s="17"/>
    </row>
    <row r="27" customFormat="false" ht="13.5" hidden="false" customHeight="false" outlineLevel="0" collapsed="false">
      <c r="A27" s="15" t="s">
        <v>25</v>
      </c>
      <c r="B27" s="15"/>
      <c r="D27" s="15"/>
      <c r="E27" s="15" t="s">
        <v>26</v>
      </c>
      <c r="F27" s="15" t="s">
        <v>27</v>
      </c>
      <c r="G27" s="15"/>
      <c r="H27" s="15"/>
      <c r="I27" s="15"/>
    </row>
    <row r="28" customFormat="false" ht="13.5" hidden="false" customHeight="false" outlineLevel="0" collapsed="false">
      <c r="A28" s="11"/>
      <c r="C28" s="12"/>
      <c r="E28" s="12"/>
    </row>
    <row r="29" customFormat="false" ht="13.5" hidden="false" customHeight="false" outlineLevel="0" collapsed="false">
      <c r="A29" s="5" t="s">
        <v>28</v>
      </c>
      <c r="B29" s="5"/>
      <c r="C29" s="5"/>
      <c r="D29" s="5"/>
      <c r="E29" s="5"/>
      <c r="F29" s="5"/>
      <c r="G29" s="5"/>
    </row>
    <row r="31" customFormat="false" ht="13.5" hidden="false" customHeight="false" outlineLevel="0" collapsed="false">
      <c r="A31" s="18" t="s">
        <v>29</v>
      </c>
      <c r="B31" s="18"/>
      <c r="C31" s="18"/>
      <c r="D31" s="18"/>
      <c r="E31" s="18"/>
      <c r="F31" s="18"/>
      <c r="G31" s="18"/>
    </row>
    <row r="33" customFormat="false" ht="13.5" hidden="false" customHeight="false" outlineLevel="0" collapsed="false">
      <c r="A33" s="5" t="s">
        <v>30</v>
      </c>
      <c r="B33" s="5"/>
      <c r="C33" s="5"/>
      <c r="D33" s="5"/>
      <c r="E33" s="5"/>
      <c r="F33" s="5"/>
      <c r="G33" s="5"/>
    </row>
    <row r="34" customFormat="false" ht="13.5" hidden="false" customHeight="false" outlineLevel="0" collapsed="false">
      <c r="A34" s="19" t="n">
        <v>1</v>
      </c>
      <c r="B34" s="3" t="s">
        <v>31</v>
      </c>
      <c r="C34" s="3"/>
      <c r="D34" s="3"/>
      <c r="E34" s="3"/>
      <c r="F34" s="6"/>
      <c r="G34" s="6"/>
    </row>
    <row r="35" customFormat="false" ht="13.5" hidden="false" customHeight="false" outlineLevel="0" collapsed="false">
      <c r="A35" s="19" t="n">
        <v>2</v>
      </c>
      <c r="B35" s="3" t="s">
        <v>32</v>
      </c>
      <c r="C35" s="3"/>
      <c r="D35" s="3"/>
      <c r="E35" s="3"/>
      <c r="F35" s="20" t="n">
        <v>4509.24</v>
      </c>
      <c r="G35" s="20"/>
    </row>
    <row r="36" customFormat="false" ht="16.15" hidden="false" customHeight="false" outlineLevel="0" collapsed="false">
      <c r="A36" s="19" t="n">
        <v>2</v>
      </c>
      <c r="B36" s="3" t="s">
        <v>33</v>
      </c>
      <c r="C36" s="3"/>
      <c r="D36" s="3"/>
      <c r="E36" s="3"/>
      <c r="F36" s="21" t="n">
        <f aca="false">F35*1.0495</f>
        <v>4732.44738</v>
      </c>
      <c r="G36" s="21"/>
    </row>
    <row r="37" customFormat="false" ht="13.5" hidden="false" customHeight="false" outlineLevel="0" collapsed="false">
      <c r="A37" s="19" t="n">
        <v>3</v>
      </c>
      <c r="B37" s="3" t="s">
        <v>34</v>
      </c>
      <c r="C37" s="3"/>
      <c r="D37" s="3"/>
      <c r="E37" s="3"/>
      <c r="F37" s="7" t="s">
        <v>12</v>
      </c>
      <c r="G37" s="7"/>
    </row>
    <row r="38" customFormat="false" ht="13.5" hidden="false" customHeight="false" outlineLevel="0" collapsed="false">
      <c r="A38" s="19" t="n">
        <v>4</v>
      </c>
      <c r="B38" s="3" t="s">
        <v>35</v>
      </c>
      <c r="C38" s="3"/>
      <c r="D38" s="3"/>
      <c r="E38" s="3"/>
      <c r="F38" s="6"/>
      <c r="G38" s="6"/>
    </row>
    <row r="39" customFormat="false" ht="13.5" hidden="false" customHeight="false" outlineLevel="0" collapsed="false">
      <c r="A39" s="22"/>
      <c r="B39" s="23"/>
    </row>
    <row r="40" customFormat="false" ht="13.5" hidden="false" customHeight="false" outlineLevel="0" collapsed="false">
      <c r="A40" s="24" t="s">
        <v>36</v>
      </c>
      <c r="B40" s="24"/>
      <c r="C40" s="24"/>
      <c r="D40" s="24"/>
      <c r="E40" s="24"/>
      <c r="F40" s="24"/>
      <c r="G40" s="24"/>
    </row>
    <row r="42" customFormat="false" ht="13.5" hidden="false" customHeight="false" outlineLevel="0" collapsed="false">
      <c r="A42" s="18" t="s">
        <v>37</v>
      </c>
      <c r="B42" s="18"/>
      <c r="C42" s="18"/>
      <c r="D42" s="18"/>
      <c r="E42" s="18"/>
      <c r="F42" s="18"/>
      <c r="G42" s="18"/>
    </row>
    <row r="43" customFormat="false" ht="13.5" hidden="false" customHeight="false" outlineLevel="0" collapsed="false">
      <c r="A43" s="23"/>
    </row>
    <row r="44" customFormat="false" ht="13.5" hidden="false" customHeight="false" outlineLevel="0" collapsed="false">
      <c r="A44" s="24" t="s">
        <v>38</v>
      </c>
      <c r="B44" s="24"/>
      <c r="C44" s="24"/>
      <c r="D44" s="24"/>
      <c r="E44" s="24"/>
      <c r="F44" s="24"/>
      <c r="G44" s="24"/>
    </row>
    <row r="45" customFormat="false" ht="13.5" hidden="false" customHeight="false" outlineLevel="0" collapsed="false">
      <c r="A45" s="7" t="s">
        <v>39</v>
      </c>
      <c r="B45" s="3" t="s">
        <v>40</v>
      </c>
      <c r="C45" s="3"/>
      <c r="D45" s="3"/>
      <c r="E45" s="19" t="s">
        <v>41</v>
      </c>
      <c r="F45" s="19" t="s">
        <v>42</v>
      </c>
      <c r="G45" s="19" t="s">
        <v>43</v>
      </c>
    </row>
    <row r="46" customFormat="false" ht="13.5" hidden="false" customHeight="false" outlineLevel="0" collapsed="false">
      <c r="A46" s="19" t="s">
        <v>44</v>
      </c>
      <c r="B46" s="3" t="s">
        <v>45</v>
      </c>
      <c r="C46" s="3"/>
      <c r="D46" s="3"/>
      <c r="E46" s="25"/>
      <c r="F46" s="26" t="n">
        <f aca="false">F22</f>
        <v>0</v>
      </c>
      <c r="G46" s="27" t="n">
        <f aca="false">F46</f>
        <v>0</v>
      </c>
    </row>
    <row r="47" customFormat="false" ht="13.5" hidden="false" customHeight="false" outlineLevel="0" collapsed="false">
      <c r="A47" s="19" t="s">
        <v>46</v>
      </c>
      <c r="B47" s="3" t="s">
        <v>47</v>
      </c>
      <c r="C47" s="3"/>
      <c r="D47" s="3"/>
      <c r="E47" s="25"/>
      <c r="F47" s="28"/>
      <c r="G47" s="27"/>
    </row>
    <row r="48" customFormat="false" ht="13.5" hidden="false" customHeight="false" outlineLevel="0" collapsed="false">
      <c r="A48" s="3" t="s">
        <v>48</v>
      </c>
      <c r="B48" s="3"/>
      <c r="C48" s="3"/>
      <c r="D48" s="3"/>
      <c r="E48" s="3"/>
      <c r="F48" s="3"/>
      <c r="G48" s="27"/>
    </row>
    <row r="49" customFormat="false" ht="13.5" hidden="false" customHeight="false" outlineLevel="0" collapsed="false">
      <c r="A49" s="3" t="s">
        <v>49</v>
      </c>
      <c r="B49" s="3"/>
      <c r="C49" s="3"/>
      <c r="D49" s="3"/>
      <c r="E49" s="3"/>
      <c r="F49" s="3"/>
      <c r="G49" s="26" t="n">
        <f aca="false">SUM(G46:G47)</f>
        <v>0</v>
      </c>
    </row>
    <row r="50" customFormat="false" ht="13.5" hidden="false" customHeight="false" outlineLevel="0" collapsed="false">
      <c r="A50" s="3" t="s">
        <v>50</v>
      </c>
      <c r="B50" s="3"/>
      <c r="C50" s="3"/>
      <c r="D50" s="3"/>
      <c r="E50" s="3"/>
      <c r="F50" s="19" t="s">
        <v>51</v>
      </c>
      <c r="G50" s="28"/>
    </row>
    <row r="51" customFormat="false" ht="13.5" hidden="false" customHeight="false" outlineLevel="0" collapsed="false">
      <c r="A51" s="7" t="s">
        <v>44</v>
      </c>
      <c r="B51" s="3" t="s">
        <v>52</v>
      </c>
      <c r="C51" s="3"/>
      <c r="D51" s="3"/>
      <c r="E51" s="3"/>
      <c r="F51" s="3"/>
      <c r="G51" s="28"/>
    </row>
    <row r="52" customFormat="false" ht="13.5" hidden="false" customHeight="false" outlineLevel="0" collapsed="false">
      <c r="A52" s="3" t="s">
        <v>53</v>
      </c>
      <c r="B52" s="3"/>
      <c r="C52" s="3"/>
      <c r="D52" s="3"/>
      <c r="E52" s="3"/>
      <c r="F52" s="3"/>
      <c r="G52" s="28"/>
    </row>
    <row r="53" customFormat="false" ht="13.5" hidden="false" customHeight="false" outlineLevel="0" collapsed="false">
      <c r="A53" s="23"/>
    </row>
    <row r="54" customFormat="false" ht="13.5" hidden="false" customHeight="false" outlineLevel="0" collapsed="false">
      <c r="A54" s="24" t="s">
        <v>54</v>
      </c>
      <c r="B54" s="24"/>
      <c r="C54" s="24"/>
      <c r="D54" s="24"/>
      <c r="E54" s="24"/>
      <c r="F54" s="24"/>
      <c r="G54" s="24"/>
    </row>
    <row r="55" customFormat="false" ht="13.5" hidden="false" customHeight="false" outlineLevel="0" collapsed="false">
      <c r="A55" s="7" t="s">
        <v>39</v>
      </c>
      <c r="B55" s="3" t="s">
        <v>40</v>
      </c>
      <c r="C55" s="3"/>
      <c r="D55" s="3"/>
      <c r="E55" s="3"/>
      <c r="F55" s="19" t="s">
        <v>55</v>
      </c>
      <c r="G55" s="19" t="s">
        <v>56</v>
      </c>
    </row>
    <row r="56" customFormat="false" ht="13.5" hidden="false" customHeight="false" outlineLevel="0" collapsed="false">
      <c r="A56" s="19" t="s">
        <v>44</v>
      </c>
      <c r="B56" s="3" t="s">
        <v>57</v>
      </c>
      <c r="C56" s="3"/>
      <c r="D56" s="3"/>
      <c r="E56" s="3"/>
      <c r="F56" s="26" t="n">
        <f aca="false">F36</f>
        <v>4732.44738</v>
      </c>
      <c r="G56" s="27" t="n">
        <f aca="false">F56</f>
        <v>4732.44738</v>
      </c>
    </row>
    <row r="57" customFormat="false" ht="13.5" hidden="false" customHeight="false" outlineLevel="0" collapsed="false">
      <c r="A57" s="19" t="s">
        <v>46</v>
      </c>
      <c r="B57" s="3" t="s">
        <v>58</v>
      </c>
      <c r="C57" s="3"/>
      <c r="D57" s="3"/>
      <c r="E57" s="3"/>
      <c r="F57" s="29"/>
      <c r="G57" s="27"/>
    </row>
    <row r="58" customFormat="false" ht="13.5" hidden="false" customHeight="false" outlineLevel="0" collapsed="false">
      <c r="A58" s="19" t="s">
        <v>59</v>
      </c>
      <c r="B58" s="3" t="s">
        <v>60</v>
      </c>
      <c r="C58" s="3"/>
      <c r="D58" s="3"/>
      <c r="E58" s="3"/>
      <c r="F58" s="28"/>
      <c r="G58" s="27"/>
    </row>
    <row r="59" customFormat="false" ht="13.5" hidden="false" customHeight="false" outlineLevel="0" collapsed="false">
      <c r="A59" s="19" t="s">
        <v>61</v>
      </c>
      <c r="B59" s="3" t="s">
        <v>47</v>
      </c>
      <c r="C59" s="3"/>
      <c r="D59" s="3"/>
      <c r="E59" s="3"/>
      <c r="F59" s="28"/>
      <c r="G59" s="27"/>
    </row>
    <row r="60" customFormat="false" ht="13.5" hidden="false" customHeight="false" outlineLevel="0" collapsed="false">
      <c r="A60" s="30" t="s">
        <v>49</v>
      </c>
      <c r="B60" s="30"/>
      <c r="C60" s="30"/>
      <c r="D60" s="30"/>
      <c r="E60" s="30"/>
      <c r="F60" s="30"/>
      <c r="G60" s="26" t="n">
        <f aca="false">SUM(G56:G59)</f>
        <v>4732.44738</v>
      </c>
    </row>
    <row r="62" customFormat="false" ht="13.5" hidden="false" customHeight="false" outlineLevel="0" collapsed="false">
      <c r="A62" s="18" t="s">
        <v>62</v>
      </c>
      <c r="B62" s="18"/>
      <c r="C62" s="18"/>
      <c r="D62" s="18"/>
      <c r="E62" s="18"/>
      <c r="F62" s="18"/>
      <c r="G62" s="18"/>
    </row>
    <row r="63" customFormat="false" ht="13.5" hidden="false" customHeight="false" outlineLevel="0" collapsed="false">
      <c r="A63" s="3" t="s">
        <v>63</v>
      </c>
      <c r="B63" s="3"/>
      <c r="C63" s="3"/>
      <c r="D63" s="3"/>
      <c r="E63" s="3"/>
      <c r="F63" s="3"/>
      <c r="G63" s="19" t="s">
        <v>56</v>
      </c>
    </row>
    <row r="64" customFormat="false" ht="13.5" hidden="false" customHeight="false" outlineLevel="0" collapsed="false">
      <c r="A64" s="19" t="s">
        <v>44</v>
      </c>
      <c r="B64" s="3" t="s">
        <v>64</v>
      </c>
      <c r="C64" s="3"/>
      <c r="D64" s="3"/>
      <c r="E64" s="3"/>
      <c r="F64" s="3"/>
      <c r="G64" s="31" t="n">
        <f aca="false">((26*4*2))</f>
        <v>208</v>
      </c>
    </row>
    <row r="65" customFormat="false" ht="13.5" hidden="false" customHeight="false" outlineLevel="0" collapsed="false">
      <c r="A65" s="19" t="s">
        <v>65</v>
      </c>
      <c r="B65" s="3" t="s">
        <v>66</v>
      </c>
      <c r="C65" s="3"/>
      <c r="D65" s="3"/>
      <c r="E65" s="3"/>
      <c r="F65" s="3"/>
      <c r="G65" s="26" t="n">
        <f aca="false">-G64</f>
        <v>-208</v>
      </c>
      <c r="J65" s="32"/>
    </row>
    <row r="66" customFormat="false" ht="13.5" hidden="false" customHeight="false" outlineLevel="0" collapsed="false">
      <c r="A66" s="19" t="s">
        <v>46</v>
      </c>
      <c r="B66" s="3" t="s">
        <v>67</v>
      </c>
      <c r="C66" s="3"/>
      <c r="D66" s="3"/>
      <c r="E66" s="3"/>
      <c r="F66" s="3"/>
      <c r="G66" s="26" t="n">
        <f aca="false">(22*28.62)*0.9</f>
        <v>566.676</v>
      </c>
    </row>
    <row r="67" customFormat="false" ht="13.5" hidden="false" customHeight="false" outlineLevel="0" collapsed="false">
      <c r="A67" s="19" t="s">
        <v>59</v>
      </c>
      <c r="B67" s="3" t="s">
        <v>68</v>
      </c>
      <c r="C67" s="3"/>
      <c r="D67" s="3"/>
      <c r="E67" s="3"/>
      <c r="F67" s="3"/>
      <c r="G67" s="28"/>
    </row>
    <row r="68" customFormat="false" ht="13.5" hidden="false" customHeight="false" outlineLevel="0" collapsed="false">
      <c r="A68" s="19" t="s">
        <v>61</v>
      </c>
      <c r="B68" s="3" t="s">
        <v>69</v>
      </c>
      <c r="C68" s="3"/>
      <c r="D68" s="3"/>
      <c r="E68" s="3"/>
      <c r="F68" s="3"/>
      <c r="G68" s="28"/>
    </row>
    <row r="69" customFormat="false" ht="13.5" hidden="false" customHeight="false" outlineLevel="0" collapsed="false">
      <c r="A69" s="19" t="s">
        <v>70</v>
      </c>
      <c r="B69" s="3" t="s">
        <v>71</v>
      </c>
      <c r="C69" s="3"/>
      <c r="D69" s="3"/>
      <c r="E69" s="3"/>
      <c r="F69" s="3"/>
      <c r="G69" s="28"/>
    </row>
    <row r="70" customFormat="false" ht="13.5" hidden="false" customHeight="false" outlineLevel="0" collapsed="false">
      <c r="A70" s="19" t="s">
        <v>72</v>
      </c>
      <c r="B70" s="3" t="s">
        <v>73</v>
      </c>
      <c r="C70" s="3"/>
      <c r="D70" s="3"/>
      <c r="E70" s="3"/>
      <c r="F70" s="3"/>
      <c r="G70" s="26"/>
    </row>
    <row r="71" customFormat="false" ht="13.5" hidden="false" customHeight="false" outlineLevel="0" collapsed="false">
      <c r="A71" s="7" t="s">
        <v>74</v>
      </c>
      <c r="B71" s="7"/>
      <c r="C71" s="7"/>
      <c r="D71" s="7"/>
      <c r="E71" s="7"/>
      <c r="F71" s="7"/>
      <c r="G71" s="26" t="n">
        <f aca="false">SUM(G64:G70)</f>
        <v>566.676</v>
      </c>
    </row>
    <row r="72" customFormat="false" ht="13.5" hidden="false" customHeight="false" outlineLevel="0" collapsed="false">
      <c r="A72" s="12"/>
      <c r="B72" s="23"/>
      <c r="C72" s="15"/>
      <c r="D72" s="15"/>
      <c r="E72" s="15"/>
      <c r="F72" s="15"/>
    </row>
    <row r="73" customFormat="false" ht="13.5" hidden="false" customHeight="false" outlineLevel="0" collapsed="false">
      <c r="A73" s="18" t="s">
        <v>75</v>
      </c>
      <c r="B73" s="18"/>
      <c r="C73" s="18"/>
      <c r="D73" s="18"/>
      <c r="E73" s="18"/>
      <c r="F73" s="18"/>
      <c r="G73" s="18"/>
    </row>
    <row r="74" customFormat="false" ht="13.5" hidden="false" customHeight="false" outlineLevel="0" collapsed="false">
      <c r="A74" s="3" t="s">
        <v>76</v>
      </c>
      <c r="B74" s="3"/>
      <c r="C74" s="3"/>
      <c r="D74" s="3"/>
      <c r="E74" s="3"/>
      <c r="F74" s="3"/>
      <c r="G74" s="19" t="s">
        <v>56</v>
      </c>
    </row>
    <row r="75" customFormat="false" ht="13.5" hidden="false" customHeight="false" outlineLevel="0" collapsed="false">
      <c r="A75" s="28" t="s">
        <v>44</v>
      </c>
      <c r="B75" s="33" t="s">
        <v>77</v>
      </c>
      <c r="C75" s="33"/>
      <c r="D75" s="33"/>
      <c r="E75" s="33"/>
      <c r="F75" s="33"/>
      <c r="G75" s="26" t="n">
        <f aca="false">30*34.82</f>
        <v>1044.6</v>
      </c>
    </row>
    <row r="76" customFormat="false" ht="13.5" hidden="false" customHeight="false" outlineLevel="0" collapsed="false">
      <c r="A76" s="28" t="s">
        <v>46</v>
      </c>
      <c r="B76" s="34" t="s">
        <v>78</v>
      </c>
      <c r="C76" s="34"/>
      <c r="D76" s="34"/>
      <c r="E76" s="34"/>
      <c r="F76" s="34"/>
      <c r="G76" s="35" t="n">
        <f aca="false">'PLAN II.1_Treinamento'!D15</f>
        <v>199.111191304348</v>
      </c>
    </row>
    <row r="77" customFormat="false" ht="13.5" hidden="false" customHeight="false" outlineLevel="0" collapsed="false">
      <c r="A77" s="30" t="s">
        <v>79</v>
      </c>
      <c r="B77" s="30"/>
      <c r="C77" s="30"/>
      <c r="D77" s="30"/>
      <c r="E77" s="30"/>
      <c r="F77" s="30"/>
      <c r="G77" s="26" t="n">
        <f aca="false">G75+G76</f>
        <v>1243.71119130435</v>
      </c>
    </row>
    <row r="78" customFormat="false" ht="13.5" hidden="false" customHeight="false" outlineLevel="0" collapsed="false">
      <c r="A78" s="23"/>
    </row>
    <row r="79" customFormat="false" ht="13.5" hidden="false" customHeight="false" outlineLevel="0" collapsed="false">
      <c r="A79" s="18" t="s">
        <v>80</v>
      </c>
      <c r="B79" s="18"/>
      <c r="C79" s="18"/>
      <c r="D79" s="18"/>
      <c r="E79" s="18"/>
      <c r="F79" s="18"/>
      <c r="G79" s="18"/>
    </row>
    <row r="80" customFormat="false" ht="13.5" hidden="false" customHeight="false" outlineLevel="0" collapsed="false">
      <c r="A80" s="18" t="s">
        <v>81</v>
      </c>
      <c r="B80" s="18"/>
      <c r="C80" s="18"/>
      <c r="D80" s="18"/>
      <c r="E80" s="18"/>
      <c r="F80" s="18"/>
      <c r="G80" s="18"/>
    </row>
    <row r="81" customFormat="false" ht="13.5" hidden="false" customHeight="false" outlineLevel="0" collapsed="false">
      <c r="A81" s="28" t="s">
        <v>82</v>
      </c>
      <c r="B81" s="3" t="s">
        <v>83</v>
      </c>
      <c r="C81" s="3"/>
      <c r="D81" s="3"/>
      <c r="E81" s="3"/>
      <c r="F81" s="19" t="s">
        <v>84</v>
      </c>
      <c r="G81" s="28" t="s">
        <v>56</v>
      </c>
    </row>
    <row r="82" customFormat="false" ht="13.5" hidden="false" customHeight="false" outlineLevel="0" collapsed="false">
      <c r="A82" s="19" t="s">
        <v>44</v>
      </c>
      <c r="B82" s="3" t="s">
        <v>52</v>
      </c>
      <c r="C82" s="3"/>
      <c r="D82" s="3"/>
      <c r="E82" s="3"/>
      <c r="F82" s="36" t="n">
        <v>0.2</v>
      </c>
      <c r="G82" s="26" t="n">
        <f aca="false">$G$60*F82</f>
        <v>946.489476</v>
      </c>
    </row>
    <row r="83" customFormat="false" ht="13.5" hidden="false" customHeight="false" outlineLevel="0" collapsed="false">
      <c r="A83" s="19" t="s">
        <v>46</v>
      </c>
      <c r="B83" s="3" t="s">
        <v>85</v>
      </c>
      <c r="C83" s="3"/>
      <c r="D83" s="3"/>
      <c r="E83" s="3"/>
      <c r="F83" s="36" t="n">
        <v>0.015</v>
      </c>
      <c r="G83" s="26" t="n">
        <f aca="false">$G$60*F83</f>
        <v>70.9867107</v>
      </c>
    </row>
    <row r="84" customFormat="false" ht="13.5" hidden="false" customHeight="false" outlineLevel="0" collapsed="false">
      <c r="A84" s="19" t="s">
        <v>59</v>
      </c>
      <c r="B84" s="3" t="s">
        <v>86</v>
      </c>
      <c r="C84" s="3"/>
      <c r="D84" s="3"/>
      <c r="E84" s="3"/>
      <c r="F84" s="36" t="n">
        <v>0.01</v>
      </c>
      <c r="G84" s="26" t="n">
        <f aca="false">$G$60*F84</f>
        <v>47.3244738</v>
      </c>
    </row>
    <row r="85" customFormat="false" ht="13.5" hidden="false" customHeight="false" outlineLevel="0" collapsed="false">
      <c r="A85" s="19" t="s">
        <v>61</v>
      </c>
      <c r="B85" s="3" t="s">
        <v>87</v>
      </c>
      <c r="C85" s="3"/>
      <c r="D85" s="3"/>
      <c r="E85" s="3"/>
      <c r="F85" s="36" t="n">
        <v>0.002</v>
      </c>
      <c r="G85" s="26" t="n">
        <f aca="false">$G$60*F85</f>
        <v>9.46489476</v>
      </c>
    </row>
    <row r="86" customFormat="false" ht="13.5" hidden="false" customHeight="false" outlineLevel="0" collapsed="false">
      <c r="A86" s="19" t="s">
        <v>70</v>
      </c>
      <c r="B86" s="3" t="s">
        <v>88</v>
      </c>
      <c r="C86" s="3"/>
      <c r="D86" s="3"/>
      <c r="E86" s="3"/>
      <c r="F86" s="36" t="n">
        <v>0.025</v>
      </c>
      <c r="G86" s="26" t="n">
        <f aca="false">$G$60*F86</f>
        <v>118.3111845</v>
      </c>
    </row>
    <row r="87" customFormat="false" ht="13.5" hidden="false" customHeight="false" outlineLevel="0" collapsed="false">
      <c r="A87" s="19" t="s">
        <v>72</v>
      </c>
      <c r="B87" s="3" t="s">
        <v>89</v>
      </c>
      <c r="C87" s="3"/>
      <c r="D87" s="3"/>
      <c r="E87" s="3"/>
      <c r="F87" s="36" t="n">
        <v>0.08</v>
      </c>
      <c r="G87" s="26" t="n">
        <f aca="false">$G$60*F87</f>
        <v>378.5957904</v>
      </c>
    </row>
    <row r="88" customFormat="false" ht="13.5" hidden="false" customHeight="false" outlineLevel="0" collapsed="false">
      <c r="A88" s="19" t="s">
        <v>90</v>
      </c>
      <c r="B88" s="3" t="s">
        <v>91</v>
      </c>
      <c r="C88" s="3"/>
      <c r="D88" s="3"/>
      <c r="E88" s="3"/>
      <c r="F88" s="36" t="n">
        <v>0.03</v>
      </c>
      <c r="G88" s="26" t="n">
        <f aca="false">$G$60*F88</f>
        <v>141.9734214</v>
      </c>
    </row>
    <row r="89" customFormat="false" ht="13.5" hidden="false" customHeight="false" outlineLevel="0" collapsed="false">
      <c r="A89" s="19" t="s">
        <v>92</v>
      </c>
      <c r="B89" s="3" t="s">
        <v>93</v>
      </c>
      <c r="C89" s="3"/>
      <c r="D89" s="3"/>
      <c r="E89" s="3"/>
      <c r="F89" s="36" t="n">
        <v>0.006</v>
      </c>
      <c r="G89" s="26" t="n">
        <f aca="false">$G$60*F89</f>
        <v>28.39468428</v>
      </c>
    </row>
    <row r="90" customFormat="false" ht="13.5" hidden="false" customHeight="false" outlineLevel="0" collapsed="false">
      <c r="A90" s="30" t="s">
        <v>74</v>
      </c>
      <c r="B90" s="30"/>
      <c r="C90" s="30"/>
      <c r="D90" s="30"/>
      <c r="E90" s="28"/>
      <c r="F90" s="36" t="n">
        <f aca="false">SUM(F82:F89)</f>
        <v>0.368</v>
      </c>
      <c r="G90" s="26" t="n">
        <f aca="false">SUM(G82:G89)</f>
        <v>1741.54063584</v>
      </c>
    </row>
    <row r="92" customFormat="false" ht="13.5" hidden="false" customHeight="false" outlineLevel="0" collapsed="false">
      <c r="A92" s="3" t="s">
        <v>94</v>
      </c>
      <c r="B92" s="3"/>
      <c r="C92" s="3"/>
      <c r="D92" s="3"/>
      <c r="E92" s="3"/>
      <c r="F92" s="3"/>
      <c r="G92" s="19" t="s">
        <v>56</v>
      </c>
    </row>
    <row r="93" customFormat="false" ht="21" hidden="false" customHeight="true" outlineLevel="0" collapsed="false">
      <c r="A93" s="19" t="s">
        <v>44</v>
      </c>
      <c r="B93" s="3" t="s">
        <v>95</v>
      </c>
      <c r="C93" s="3"/>
      <c r="D93" s="3"/>
      <c r="E93" s="3"/>
      <c r="F93" s="3"/>
      <c r="G93" s="26" t="n">
        <f aca="false">G60/12</f>
        <v>394.370615</v>
      </c>
    </row>
    <row r="94" customFormat="false" ht="21" hidden="false" customHeight="true" outlineLevel="0" collapsed="false">
      <c r="A94" s="19" t="s">
        <v>46</v>
      </c>
      <c r="B94" s="3" t="s">
        <v>96</v>
      </c>
      <c r="C94" s="3"/>
      <c r="D94" s="3"/>
      <c r="E94" s="3"/>
      <c r="F94" s="3"/>
      <c r="G94" s="26" t="n">
        <f aca="false">(G60/12)+(G60/12/3)</f>
        <v>525.827486666667</v>
      </c>
    </row>
    <row r="95" customFormat="false" ht="20.25" hidden="false" customHeight="true" outlineLevel="0" collapsed="false">
      <c r="A95" s="19" t="s">
        <v>46</v>
      </c>
      <c r="B95" s="37" t="s">
        <v>97</v>
      </c>
      <c r="C95" s="37"/>
      <c r="D95" s="37"/>
      <c r="E95" s="37"/>
      <c r="F95" s="37"/>
      <c r="G95" s="26" t="n">
        <f aca="false">(G93+G94)*F90</f>
        <v>338.632901413333</v>
      </c>
    </row>
    <row r="96" customFormat="false" ht="13.5" hidden="false" customHeight="false" outlineLevel="0" collapsed="false">
      <c r="A96" s="30" t="s">
        <v>74</v>
      </c>
      <c r="B96" s="30"/>
      <c r="C96" s="30"/>
      <c r="D96" s="30"/>
      <c r="E96" s="30"/>
      <c r="F96" s="30"/>
      <c r="G96" s="26" t="n">
        <f aca="false">SUM(G93:G95)</f>
        <v>1258.83100308</v>
      </c>
    </row>
    <row r="98" customFormat="false" ht="13.5" hidden="false" customHeight="false" outlineLevel="0" collapsed="false">
      <c r="A98" s="3" t="s">
        <v>98</v>
      </c>
      <c r="B98" s="3"/>
      <c r="C98" s="3"/>
      <c r="D98" s="3"/>
      <c r="E98" s="3"/>
      <c r="F98" s="3"/>
      <c r="G98" s="19" t="s">
        <v>56</v>
      </c>
    </row>
    <row r="99" customFormat="false" ht="13.5" hidden="false" customHeight="false" outlineLevel="0" collapsed="false">
      <c r="A99" s="19" t="s">
        <v>44</v>
      </c>
      <c r="B99" s="3" t="s">
        <v>99</v>
      </c>
      <c r="C99" s="3"/>
      <c r="D99" s="3"/>
      <c r="E99" s="3"/>
      <c r="F99" s="3"/>
      <c r="G99" s="26" t="n">
        <v>0</v>
      </c>
    </row>
    <row r="100" customFormat="false" ht="21" hidden="false" customHeight="true" outlineLevel="0" collapsed="false">
      <c r="A100" s="19" t="s">
        <v>46</v>
      </c>
      <c r="B100" s="37" t="s">
        <v>100</v>
      </c>
      <c r="C100" s="37"/>
      <c r="D100" s="37"/>
      <c r="E100" s="37"/>
      <c r="F100" s="37"/>
      <c r="G100" s="26" t="n">
        <f aca="false">G99*F90</f>
        <v>0</v>
      </c>
    </row>
    <row r="101" customFormat="false" ht="29.25" hidden="false" customHeight="true" outlineLevel="0" collapsed="false">
      <c r="A101" s="19" t="s">
        <v>101</v>
      </c>
      <c r="B101" s="37" t="s">
        <v>102</v>
      </c>
      <c r="C101" s="37"/>
      <c r="D101" s="37"/>
      <c r="E101" s="37"/>
      <c r="F101" s="37"/>
      <c r="G101" s="26" t="n">
        <v>0</v>
      </c>
    </row>
    <row r="102" customFormat="false" ht="13.5" hidden="false" customHeight="false" outlineLevel="0" collapsed="false">
      <c r="A102" s="7" t="s">
        <v>74</v>
      </c>
      <c r="B102" s="7"/>
      <c r="C102" s="7"/>
      <c r="D102" s="7"/>
      <c r="E102" s="7"/>
      <c r="F102" s="7"/>
      <c r="G102" s="26" t="n">
        <f aca="false">G99+G100+G101</f>
        <v>0</v>
      </c>
    </row>
    <row r="104" customFormat="false" ht="13.5" hidden="false" customHeight="false" outlineLevel="0" collapsed="false">
      <c r="A104" s="3" t="s">
        <v>103</v>
      </c>
      <c r="B104" s="3"/>
      <c r="C104" s="3"/>
      <c r="D104" s="3"/>
      <c r="E104" s="3"/>
      <c r="F104" s="3"/>
      <c r="G104" s="19" t="s">
        <v>56</v>
      </c>
    </row>
    <row r="105" customFormat="false" ht="13.5" hidden="false" customHeight="false" outlineLevel="0" collapsed="false">
      <c r="A105" s="19" t="s">
        <v>44</v>
      </c>
      <c r="B105" s="3" t="s">
        <v>104</v>
      </c>
      <c r="C105" s="3"/>
      <c r="D105" s="3"/>
      <c r="E105" s="3"/>
      <c r="F105" s="3"/>
      <c r="G105" s="31" t="n">
        <v>0</v>
      </c>
    </row>
    <row r="106" customFormat="false" ht="13.5" hidden="false" customHeight="false" outlineLevel="0" collapsed="false">
      <c r="A106" s="19" t="s">
        <v>46</v>
      </c>
      <c r="B106" s="3" t="s">
        <v>105</v>
      </c>
      <c r="C106" s="3"/>
      <c r="D106" s="3"/>
      <c r="E106" s="3"/>
      <c r="F106" s="3"/>
      <c r="G106" s="26" t="n">
        <f aca="false">G105*F87</f>
        <v>0</v>
      </c>
    </row>
    <row r="107" customFormat="false" ht="14.25" hidden="false" customHeight="true" outlineLevel="0" collapsed="false">
      <c r="A107" s="19" t="s">
        <v>59</v>
      </c>
      <c r="B107" s="37" t="s">
        <v>106</v>
      </c>
      <c r="C107" s="37"/>
      <c r="D107" s="37"/>
      <c r="E107" s="37"/>
      <c r="F107" s="37"/>
      <c r="G107" s="26" t="n">
        <v>0</v>
      </c>
    </row>
    <row r="108" customFormat="false" ht="13.5" hidden="false" customHeight="false" outlineLevel="0" collapsed="false">
      <c r="A108" s="19"/>
      <c r="B108" s="3" t="s">
        <v>107</v>
      </c>
      <c r="C108" s="3"/>
      <c r="D108" s="3"/>
      <c r="E108" s="3"/>
      <c r="F108" s="3"/>
      <c r="G108" s="26" t="n">
        <v>0</v>
      </c>
    </row>
    <row r="109" customFormat="false" ht="13.5" hidden="false" customHeight="false" outlineLevel="0" collapsed="false">
      <c r="A109" s="19"/>
      <c r="B109" s="3" t="s">
        <v>108</v>
      </c>
      <c r="C109" s="3"/>
      <c r="D109" s="3"/>
      <c r="E109" s="3"/>
      <c r="F109" s="3"/>
      <c r="G109" s="26" t="n">
        <v>0</v>
      </c>
    </row>
    <row r="110" customFormat="false" ht="13.5" hidden="false" customHeight="false" outlineLevel="0" collapsed="false">
      <c r="A110" s="19" t="s">
        <v>61</v>
      </c>
      <c r="B110" s="3" t="s">
        <v>109</v>
      </c>
      <c r="C110" s="3"/>
      <c r="D110" s="3"/>
      <c r="E110" s="3"/>
      <c r="F110" s="3"/>
      <c r="G110" s="26" t="n">
        <v>0</v>
      </c>
    </row>
    <row r="111" customFormat="false" ht="25.5" hidden="false" customHeight="true" outlineLevel="0" collapsed="false">
      <c r="A111" s="19" t="s">
        <v>70</v>
      </c>
      <c r="B111" s="37" t="s">
        <v>110</v>
      </c>
      <c r="C111" s="37"/>
      <c r="D111" s="37"/>
      <c r="E111" s="37"/>
      <c r="F111" s="37"/>
      <c r="G111" s="26" t="n">
        <f aca="false">G110*F90</f>
        <v>0</v>
      </c>
    </row>
    <row r="112" customFormat="false" ht="21" hidden="false" customHeight="true" outlineLevel="0" collapsed="false">
      <c r="A112" s="19" t="s">
        <v>72</v>
      </c>
      <c r="B112" s="37" t="s">
        <v>111</v>
      </c>
      <c r="C112" s="37"/>
      <c r="D112" s="37"/>
      <c r="E112" s="37"/>
      <c r="F112" s="37"/>
      <c r="G112" s="26" t="n">
        <f aca="false">SUM(G113:G114)</f>
        <v>0</v>
      </c>
    </row>
    <row r="113" customFormat="false" ht="13.5" hidden="false" customHeight="false" outlineLevel="0" collapsed="false">
      <c r="A113" s="19"/>
      <c r="B113" s="3" t="s">
        <v>112</v>
      </c>
      <c r="C113" s="3"/>
      <c r="D113" s="3"/>
      <c r="E113" s="3"/>
      <c r="F113" s="3"/>
      <c r="G113" s="26" t="n">
        <f aca="false">G110*8%*40%</f>
        <v>0</v>
      </c>
    </row>
    <row r="114" customFormat="false" ht="13.5" hidden="false" customHeight="false" outlineLevel="0" collapsed="false">
      <c r="A114" s="19"/>
      <c r="B114" s="3" t="s">
        <v>113</v>
      </c>
      <c r="C114" s="3"/>
      <c r="D114" s="3"/>
      <c r="E114" s="3"/>
      <c r="F114" s="3"/>
      <c r="G114" s="26" t="n">
        <v>0</v>
      </c>
    </row>
    <row r="115" customFormat="false" ht="13.5" hidden="false" customHeight="false" outlineLevel="0" collapsed="false">
      <c r="A115" s="30" t="s">
        <v>74</v>
      </c>
      <c r="B115" s="30"/>
      <c r="C115" s="30"/>
      <c r="D115" s="30"/>
      <c r="E115" s="30"/>
      <c r="F115" s="30"/>
      <c r="G115" s="26" t="n">
        <f aca="false">G105+G106+G107+G110+G111+G112</f>
        <v>0</v>
      </c>
    </row>
    <row r="116" customFormat="false" ht="13.5" hidden="false" customHeight="false" outlineLevel="0" collapsed="false">
      <c r="A116" s="3" t="s">
        <v>114</v>
      </c>
      <c r="B116" s="3"/>
      <c r="C116" s="3"/>
      <c r="D116" s="3"/>
      <c r="E116" s="3"/>
      <c r="F116" s="3"/>
      <c r="G116" s="19" t="s">
        <v>56</v>
      </c>
    </row>
    <row r="117" customFormat="false" ht="13.5" hidden="false" customHeight="false" outlineLevel="0" collapsed="false">
      <c r="A117" s="19" t="s">
        <v>44</v>
      </c>
      <c r="B117" s="3" t="s">
        <v>115</v>
      </c>
      <c r="C117" s="3"/>
      <c r="D117" s="3"/>
      <c r="E117" s="3"/>
      <c r="F117" s="3"/>
      <c r="G117" s="31" t="n">
        <f aca="false">G60/30/12*0.5</f>
        <v>6.57284358333333</v>
      </c>
    </row>
    <row r="118" customFormat="false" ht="13.5" hidden="false" customHeight="false" outlineLevel="0" collapsed="false">
      <c r="A118" s="19" t="s">
        <v>46</v>
      </c>
      <c r="B118" s="3" t="s">
        <v>116</v>
      </c>
      <c r="C118" s="3"/>
      <c r="D118" s="3"/>
      <c r="E118" s="3"/>
      <c r="F118" s="3"/>
      <c r="G118" s="26" t="n">
        <v>0</v>
      </c>
    </row>
    <row r="119" customFormat="false" ht="13.5" hidden="false" customHeight="false" outlineLevel="0" collapsed="false">
      <c r="A119" s="19" t="s">
        <v>59</v>
      </c>
      <c r="B119" s="3" t="s">
        <v>117</v>
      </c>
      <c r="C119" s="3"/>
      <c r="D119" s="3"/>
      <c r="E119" s="3"/>
      <c r="F119" s="3"/>
      <c r="G119" s="26" t="n">
        <f aca="false">G60/30/12*0.5</f>
        <v>6.57284358333333</v>
      </c>
    </row>
    <row r="120" customFormat="false" ht="13.5" hidden="false" customHeight="false" outlineLevel="0" collapsed="false">
      <c r="A120" s="19" t="s">
        <v>61</v>
      </c>
      <c r="B120" s="3" t="s">
        <v>118</v>
      </c>
      <c r="C120" s="3"/>
      <c r="D120" s="3"/>
      <c r="E120" s="3"/>
      <c r="F120" s="3"/>
      <c r="G120" s="26" t="n">
        <v>0</v>
      </c>
    </row>
    <row r="121" customFormat="false" ht="13.5" hidden="false" customHeight="false" outlineLevel="0" collapsed="false">
      <c r="A121" s="19" t="s">
        <v>70</v>
      </c>
      <c r="B121" s="3" t="s">
        <v>119</v>
      </c>
      <c r="C121" s="3"/>
      <c r="D121" s="3"/>
      <c r="E121" s="3"/>
      <c r="F121" s="3"/>
      <c r="G121" s="28"/>
    </row>
    <row r="122" customFormat="false" ht="13.5" hidden="false" customHeight="false" outlineLevel="0" collapsed="false">
      <c r="A122" s="7" t="s">
        <v>120</v>
      </c>
      <c r="B122" s="7"/>
      <c r="C122" s="7"/>
      <c r="D122" s="7"/>
      <c r="E122" s="7"/>
      <c r="F122" s="7"/>
      <c r="G122" s="26" t="n">
        <f aca="false">SUM(G117:G121)</f>
        <v>13.1456871666667</v>
      </c>
    </row>
    <row r="123" customFormat="false" ht="23.25" hidden="false" customHeight="true" outlineLevel="0" collapsed="false">
      <c r="A123" s="19" t="s">
        <v>90</v>
      </c>
      <c r="B123" s="37" t="s">
        <v>121</v>
      </c>
      <c r="C123" s="37"/>
      <c r="D123" s="37"/>
      <c r="E123" s="37"/>
      <c r="F123" s="37"/>
      <c r="G123" s="26" t="n">
        <f aca="false">G122*F90</f>
        <v>4.83761287733333</v>
      </c>
    </row>
    <row r="124" customFormat="false" ht="13.5" hidden="false" customHeight="false" outlineLevel="0" collapsed="false">
      <c r="A124" s="30" t="s">
        <v>74</v>
      </c>
      <c r="B124" s="30"/>
      <c r="C124" s="30"/>
      <c r="D124" s="30"/>
      <c r="E124" s="30"/>
      <c r="F124" s="30"/>
      <c r="G124" s="26" t="n">
        <f aca="false">SUM(G122:G123)</f>
        <v>17.983300044</v>
      </c>
    </row>
    <row r="126" customFormat="false" ht="13.5" hidden="false" customHeight="false" outlineLevel="0" collapsed="false">
      <c r="A126" s="18" t="s">
        <v>122</v>
      </c>
      <c r="B126" s="18"/>
      <c r="C126" s="18"/>
      <c r="D126" s="18"/>
      <c r="E126" s="18"/>
      <c r="F126" s="18"/>
      <c r="G126" s="18"/>
    </row>
    <row r="127" customFormat="false" ht="13.5" hidden="false" customHeight="false" outlineLevel="0" collapsed="false">
      <c r="A127" s="3" t="s">
        <v>123</v>
      </c>
      <c r="B127" s="3"/>
      <c r="C127" s="3"/>
      <c r="D127" s="3"/>
      <c r="E127" s="3"/>
      <c r="F127" s="3"/>
      <c r="G127" s="19" t="s">
        <v>56</v>
      </c>
    </row>
    <row r="128" customFormat="false" ht="13.5" hidden="false" customHeight="false" outlineLevel="0" collapsed="false">
      <c r="A128" s="28" t="s">
        <v>124</v>
      </c>
      <c r="B128" s="3" t="s">
        <v>125</v>
      </c>
      <c r="C128" s="3"/>
      <c r="D128" s="3"/>
      <c r="E128" s="3"/>
      <c r="F128" s="3"/>
      <c r="G128" s="26" t="n">
        <f aca="false">G90</f>
        <v>1741.54063584</v>
      </c>
    </row>
    <row r="129" customFormat="false" ht="13.5" hidden="false" customHeight="false" outlineLevel="0" collapsed="false">
      <c r="A129" s="28" t="s">
        <v>126</v>
      </c>
      <c r="B129" s="3" t="s">
        <v>127</v>
      </c>
      <c r="C129" s="3"/>
      <c r="D129" s="3"/>
      <c r="E129" s="3"/>
      <c r="F129" s="3"/>
      <c r="G129" s="26" t="n">
        <f aca="false">G96</f>
        <v>1258.83100308</v>
      </c>
    </row>
    <row r="130" customFormat="false" ht="13.5" hidden="false" customHeight="false" outlineLevel="0" collapsed="false">
      <c r="A130" s="28" t="s">
        <v>128</v>
      </c>
      <c r="B130" s="3" t="s">
        <v>99</v>
      </c>
      <c r="C130" s="3"/>
      <c r="D130" s="3"/>
      <c r="E130" s="3"/>
      <c r="F130" s="3"/>
      <c r="G130" s="26" t="n">
        <f aca="false">G102</f>
        <v>0</v>
      </c>
    </row>
    <row r="131" customFormat="false" ht="13.5" hidden="false" customHeight="false" outlineLevel="0" collapsed="false">
      <c r="A131" s="28" t="s">
        <v>129</v>
      </c>
      <c r="B131" s="3" t="s">
        <v>130</v>
      </c>
      <c r="C131" s="3"/>
      <c r="D131" s="3"/>
      <c r="E131" s="3"/>
      <c r="F131" s="3"/>
      <c r="G131" s="26" t="n">
        <f aca="false">G115</f>
        <v>0</v>
      </c>
    </row>
    <row r="132" customFormat="false" ht="13.5" hidden="false" customHeight="false" outlineLevel="0" collapsed="false">
      <c r="A132" s="28" t="s">
        <v>131</v>
      </c>
      <c r="B132" s="3" t="s">
        <v>132</v>
      </c>
      <c r="C132" s="3"/>
      <c r="D132" s="3"/>
      <c r="E132" s="3"/>
      <c r="F132" s="3"/>
      <c r="G132" s="26" t="n">
        <f aca="false">G124</f>
        <v>17.983300044</v>
      </c>
    </row>
    <row r="133" customFormat="false" ht="13.5" hidden="false" customHeight="false" outlineLevel="0" collapsed="false">
      <c r="A133" s="30" t="s">
        <v>74</v>
      </c>
      <c r="B133" s="30"/>
      <c r="C133" s="30"/>
      <c r="D133" s="30"/>
      <c r="E133" s="30"/>
      <c r="F133" s="30"/>
      <c r="G133" s="26" t="n">
        <f aca="false">SUM(G128:G132)</f>
        <v>3018.354938964</v>
      </c>
    </row>
    <row r="135" customFormat="false" ht="13.5" hidden="false" customHeight="false" outlineLevel="0" collapsed="false">
      <c r="A135" s="1" t="s">
        <v>133</v>
      </c>
    </row>
    <row r="137" customFormat="false" ht="13.5" hidden="false" customHeight="false" outlineLevel="0" collapsed="false">
      <c r="A137" s="28" t="s">
        <v>134</v>
      </c>
      <c r="B137" s="3" t="s">
        <v>135</v>
      </c>
      <c r="C137" s="3"/>
      <c r="D137" s="3"/>
      <c r="E137" s="3"/>
      <c r="F137" s="19" t="s">
        <v>84</v>
      </c>
      <c r="G137" s="19" t="s">
        <v>56</v>
      </c>
    </row>
    <row r="138" customFormat="false" ht="13.5" hidden="false" customHeight="false" outlineLevel="0" collapsed="false">
      <c r="A138" s="28" t="s">
        <v>44</v>
      </c>
      <c r="B138" s="3" t="s">
        <v>136</v>
      </c>
      <c r="C138" s="3"/>
      <c r="D138" s="3"/>
      <c r="E138" s="3"/>
      <c r="F138" s="29" t="n">
        <v>0.1</v>
      </c>
      <c r="G138" s="26" t="n">
        <f aca="false">(G60+G71+G77+G133)*F138</f>
        <v>956.118951026835</v>
      </c>
    </row>
    <row r="139" customFormat="false" ht="13.5" hidden="false" customHeight="false" outlineLevel="0" collapsed="false">
      <c r="A139" s="28" t="s">
        <v>46</v>
      </c>
      <c r="B139" s="3" t="s">
        <v>137</v>
      </c>
      <c r="C139" s="3"/>
      <c r="D139" s="3"/>
      <c r="E139" s="3"/>
      <c r="F139" s="29" t="n">
        <v>0.1</v>
      </c>
      <c r="G139" s="26" t="n">
        <f aca="false">(G60+G71+G77+G133+G138)*F139</f>
        <v>1051.73084612952</v>
      </c>
    </row>
    <row r="140" customFormat="false" ht="13.5" hidden="false" customHeight="false" outlineLevel="0" collapsed="false">
      <c r="A140" s="28" t="s">
        <v>59</v>
      </c>
      <c r="B140" s="3" t="s">
        <v>138</v>
      </c>
      <c r="C140" s="3"/>
      <c r="D140" s="3"/>
      <c r="E140" s="3"/>
      <c r="F140" s="29" t="n">
        <f aca="false">F142+F143+F147+F144</f>
        <v>0.0865</v>
      </c>
      <c r="G140" s="26"/>
    </row>
    <row r="141" customFormat="false" ht="13.5" hidden="false" customHeight="false" outlineLevel="0" collapsed="false">
      <c r="A141" s="28" t="s">
        <v>139</v>
      </c>
      <c r="B141" s="3" t="s">
        <v>140</v>
      </c>
      <c r="C141" s="3"/>
      <c r="D141" s="3"/>
      <c r="E141" s="3"/>
      <c r="F141" s="29"/>
      <c r="G141" s="28"/>
    </row>
    <row r="142" customFormat="false" ht="13.5" hidden="false" customHeight="false" outlineLevel="0" collapsed="false">
      <c r="A142" s="28"/>
      <c r="B142" s="3" t="s">
        <v>141</v>
      </c>
      <c r="C142" s="3"/>
      <c r="D142" s="3"/>
      <c r="E142" s="3"/>
      <c r="F142" s="29" t="n">
        <v>0.0065</v>
      </c>
      <c r="G142" s="26" t="n">
        <f aca="false">G161*F142</f>
        <v>82.3193820451676</v>
      </c>
      <c r="J142" s="32"/>
    </row>
    <row r="143" customFormat="false" ht="13.5" hidden="false" customHeight="false" outlineLevel="0" collapsed="false">
      <c r="A143" s="28"/>
      <c r="B143" s="3" t="s">
        <v>142</v>
      </c>
      <c r="C143" s="3"/>
      <c r="D143" s="3"/>
      <c r="E143" s="3"/>
      <c r="F143" s="29" t="n">
        <v>0.03</v>
      </c>
      <c r="G143" s="26" t="n">
        <f aca="false">G161*F143</f>
        <v>379.935609439235</v>
      </c>
      <c r="J143" s="32"/>
    </row>
    <row r="144" customFormat="false" ht="13.5" hidden="false" customHeight="false" outlineLevel="0" collapsed="false">
      <c r="A144" s="28"/>
      <c r="B144" s="3" t="s">
        <v>52</v>
      </c>
      <c r="C144" s="3"/>
      <c r="D144" s="3"/>
      <c r="E144" s="3"/>
      <c r="F144" s="29" t="n">
        <v>0</v>
      </c>
      <c r="G144" s="26" t="n">
        <f aca="false">G161*F144</f>
        <v>0</v>
      </c>
    </row>
    <row r="145" customFormat="false" ht="13.5" hidden="false" customHeight="false" outlineLevel="0" collapsed="false">
      <c r="A145" s="28" t="s">
        <v>143</v>
      </c>
      <c r="B145" s="3" t="s">
        <v>144</v>
      </c>
      <c r="C145" s="3"/>
      <c r="D145" s="3"/>
      <c r="E145" s="3"/>
      <c r="F145" s="29"/>
      <c r="G145" s="28"/>
    </row>
    <row r="146" customFormat="false" ht="13.5" hidden="false" customHeight="false" outlineLevel="0" collapsed="false">
      <c r="A146" s="28" t="s">
        <v>145</v>
      </c>
      <c r="B146" s="3" t="s">
        <v>146</v>
      </c>
      <c r="C146" s="3"/>
      <c r="D146" s="3"/>
      <c r="E146" s="3"/>
      <c r="F146" s="29"/>
      <c r="G146" s="28"/>
    </row>
    <row r="147" customFormat="false" ht="13.5" hidden="false" customHeight="false" outlineLevel="0" collapsed="false">
      <c r="A147" s="28" t="s">
        <v>147</v>
      </c>
      <c r="B147" s="3" t="s">
        <v>148</v>
      </c>
      <c r="C147" s="3"/>
      <c r="D147" s="3"/>
      <c r="E147" s="3"/>
      <c r="F147" s="29" t="n">
        <v>0.05</v>
      </c>
      <c r="G147" s="26" t="n">
        <f aca="false">G161*F147</f>
        <v>633.226015732059</v>
      </c>
    </row>
    <row r="148" customFormat="false" ht="13.5" hidden="false" customHeight="false" outlineLevel="0" collapsed="false">
      <c r="A148" s="30" t="s">
        <v>74</v>
      </c>
      <c r="B148" s="30"/>
      <c r="C148" s="30"/>
      <c r="D148" s="30"/>
      <c r="E148" s="30"/>
      <c r="F148" s="30"/>
      <c r="G148" s="26" t="n">
        <f aca="false">SUM(G138:G147)</f>
        <v>3103.33080437282</v>
      </c>
    </row>
    <row r="149" customFormat="false" ht="13.5" hidden="false" customHeight="false" outlineLevel="0" collapsed="false">
      <c r="A149" s="18" t="s">
        <v>149</v>
      </c>
      <c r="B149" s="18"/>
      <c r="C149" s="18"/>
      <c r="D149" s="18"/>
      <c r="E149" s="18"/>
      <c r="F149" s="18"/>
      <c r="G149" s="18"/>
    </row>
    <row r="150" customFormat="false" ht="13.5" hidden="false" customHeight="false" outlineLevel="0" collapsed="false">
      <c r="A150" s="18" t="s">
        <v>150</v>
      </c>
      <c r="B150" s="18"/>
      <c r="C150" s="18"/>
      <c r="D150" s="18"/>
      <c r="E150" s="18"/>
      <c r="F150" s="18"/>
      <c r="G150" s="18"/>
    </row>
    <row r="151" customFormat="false" ht="13.5" hidden="false" customHeight="false" outlineLevel="0" collapsed="false">
      <c r="A151" s="18" t="s">
        <v>151</v>
      </c>
      <c r="B151" s="18"/>
      <c r="C151" s="18"/>
      <c r="D151" s="18"/>
      <c r="E151" s="18"/>
      <c r="F151" s="18"/>
      <c r="G151" s="18"/>
    </row>
    <row r="153" customFormat="false" ht="13.5" hidden="false" customHeight="false" outlineLevel="0" collapsed="false">
      <c r="A153" s="1" t="s">
        <v>152</v>
      </c>
    </row>
    <row r="154" customFormat="false" ht="14.25" hidden="false" customHeight="true" outlineLevel="0" collapsed="false">
      <c r="A154" s="9" t="s">
        <v>153</v>
      </c>
      <c r="B154" s="9"/>
      <c r="C154" s="9"/>
      <c r="D154" s="9"/>
      <c r="E154" s="9"/>
      <c r="F154" s="9"/>
      <c r="G154" s="38" t="s">
        <v>154</v>
      </c>
    </row>
    <row r="155" customFormat="false" ht="13.5" hidden="false" customHeight="false" outlineLevel="0" collapsed="false">
      <c r="A155" s="28" t="s">
        <v>44</v>
      </c>
      <c r="B155" s="3" t="s">
        <v>155</v>
      </c>
      <c r="C155" s="3"/>
      <c r="D155" s="3"/>
      <c r="E155" s="3"/>
      <c r="F155" s="3"/>
      <c r="G155" s="26" t="n">
        <f aca="false">G60</f>
        <v>4732.44738</v>
      </c>
    </row>
    <row r="156" customFormat="false" ht="13.5" hidden="false" customHeight="false" outlineLevel="0" collapsed="false">
      <c r="A156" s="28" t="s">
        <v>46</v>
      </c>
      <c r="B156" s="3" t="s">
        <v>156</v>
      </c>
      <c r="C156" s="3"/>
      <c r="D156" s="3"/>
      <c r="E156" s="3"/>
      <c r="F156" s="3"/>
      <c r="G156" s="26" t="n">
        <f aca="false">G71</f>
        <v>566.676</v>
      </c>
    </row>
    <row r="157" customFormat="false" ht="13.5" hidden="false" customHeight="false" outlineLevel="0" collapsed="false">
      <c r="A157" s="28" t="s">
        <v>59</v>
      </c>
      <c r="B157" s="3" t="s">
        <v>157</v>
      </c>
      <c r="C157" s="3"/>
      <c r="D157" s="3"/>
      <c r="E157" s="3"/>
      <c r="F157" s="3"/>
      <c r="G157" s="26" t="n">
        <f aca="false">G77</f>
        <v>1243.71119130435</v>
      </c>
    </row>
    <row r="158" customFormat="false" ht="13.5" hidden="false" customHeight="false" outlineLevel="0" collapsed="false">
      <c r="A158" s="28" t="s">
        <v>61</v>
      </c>
      <c r="B158" s="3" t="s">
        <v>158</v>
      </c>
      <c r="C158" s="3"/>
      <c r="D158" s="3"/>
      <c r="E158" s="3"/>
      <c r="F158" s="3"/>
      <c r="G158" s="26" t="n">
        <f aca="false">G133</f>
        <v>3018.354938964</v>
      </c>
    </row>
    <row r="159" customFormat="false" ht="13.5" hidden="false" customHeight="false" outlineLevel="0" collapsed="false">
      <c r="A159" s="39" t="s">
        <v>159</v>
      </c>
      <c r="B159" s="39"/>
      <c r="C159" s="39"/>
      <c r="D159" s="39"/>
      <c r="E159" s="39"/>
      <c r="F159" s="39"/>
      <c r="G159" s="26"/>
    </row>
    <row r="160" customFormat="false" ht="13.5" hidden="false" customHeight="false" outlineLevel="0" collapsed="false">
      <c r="A160" s="28" t="s">
        <v>70</v>
      </c>
      <c r="B160" s="3" t="s">
        <v>160</v>
      </c>
      <c r="C160" s="3"/>
      <c r="D160" s="3"/>
      <c r="E160" s="3"/>
      <c r="F160" s="3"/>
      <c r="G160" s="26" t="n">
        <f aca="false">G148</f>
        <v>3103.33080437282</v>
      </c>
    </row>
    <row r="161" customFormat="false" ht="13.5" hidden="false" customHeight="false" outlineLevel="0" collapsed="false">
      <c r="A161" s="30" t="s">
        <v>161</v>
      </c>
      <c r="B161" s="30"/>
      <c r="C161" s="30"/>
      <c r="D161" s="30"/>
      <c r="E161" s="30"/>
      <c r="F161" s="30"/>
      <c r="G161" s="26" t="n">
        <f aca="false">(G60+G71+G77+G133+G138+G139)/(1-F140)</f>
        <v>12664.5203146412</v>
      </c>
    </row>
    <row r="162" customFormat="false" ht="13.5" hidden="false" customHeight="false" outlineLevel="0" collapsed="false">
      <c r="A162" s="40" t="s">
        <v>162</v>
      </c>
      <c r="B162" s="40"/>
      <c r="C162" s="40"/>
      <c r="D162" s="40"/>
      <c r="E162" s="40"/>
      <c r="F162" s="40"/>
      <c r="G162" s="40"/>
    </row>
    <row r="163" customFormat="false" ht="13.5" hidden="false" customHeight="false" outlineLevel="0" collapsed="false">
      <c r="A163" s="40" t="s">
        <v>163</v>
      </c>
      <c r="B163" s="40"/>
      <c r="C163" s="40"/>
      <c r="D163" s="40"/>
      <c r="E163" s="40"/>
      <c r="F163" s="40"/>
      <c r="G163" s="40"/>
    </row>
    <row r="164" customFormat="false" ht="13.5" hidden="false" customHeight="false" outlineLevel="0" collapsed="false">
      <c r="A164" s="40" t="s">
        <v>164</v>
      </c>
      <c r="B164" s="40"/>
      <c r="C164" s="40"/>
      <c r="D164" s="40"/>
      <c r="E164" s="40"/>
      <c r="F164" s="40"/>
      <c r="G164" s="40"/>
    </row>
    <row r="165" customFormat="false" ht="13.5" hidden="false" customHeight="false" outlineLevel="0" collapsed="false">
      <c r="A165" s="1" t="s">
        <v>165</v>
      </c>
    </row>
    <row r="166" customFormat="false" ht="13.5" hidden="false" customHeight="false" outlineLevel="0" collapsed="false">
      <c r="A166" s="1" t="s">
        <v>166</v>
      </c>
    </row>
    <row r="167" customFormat="false" ht="13.5" hidden="false" customHeight="false" outlineLevel="0" collapsed="false">
      <c r="A167" s="1" t="s">
        <v>167</v>
      </c>
    </row>
    <row r="168" customFormat="false" ht="13.5" hidden="false" customHeight="false" outlineLevel="0" collapsed="false">
      <c r="A168" s="1" t="s">
        <v>168</v>
      </c>
    </row>
    <row r="169" customFormat="false" ht="13.5" hidden="false" customHeight="false" outlineLevel="0" collapsed="false">
      <c r="A169" s="1" t="s">
        <v>169</v>
      </c>
    </row>
    <row r="170" customFormat="false" ht="13.5" hidden="false" customHeight="false" outlineLevel="0" collapsed="false">
      <c r="A170" s="1" t="s">
        <v>170</v>
      </c>
    </row>
    <row r="171" customFormat="false" ht="13.5" hidden="false" customHeight="false" outlineLevel="0" collapsed="false">
      <c r="A171" s="1" t="s">
        <v>171</v>
      </c>
    </row>
    <row r="172" customFormat="false" ht="13.5" hidden="false" customHeight="false" outlineLevel="0" collapsed="false">
      <c r="A172" s="1" t="s">
        <v>172</v>
      </c>
    </row>
    <row r="173" customFormat="false" ht="13.5" hidden="false" customHeight="false" outlineLevel="0" collapsed="false">
      <c r="A173" s="1" t="s">
        <v>173</v>
      </c>
    </row>
  </sheetData>
  <mergeCells count="142">
    <mergeCell ref="A1:G1"/>
    <mergeCell ref="A2:G2"/>
    <mergeCell ref="A3:G3"/>
    <mergeCell ref="A5:G5"/>
    <mergeCell ref="A6:G6"/>
    <mergeCell ref="A8:G8"/>
    <mergeCell ref="A10:G10"/>
    <mergeCell ref="A12:E12"/>
    <mergeCell ref="F12:G12"/>
    <mergeCell ref="A13:E13"/>
    <mergeCell ref="F13:G13"/>
    <mergeCell ref="A14:E14"/>
    <mergeCell ref="F14:G14"/>
    <mergeCell ref="A15:E15"/>
    <mergeCell ref="F15:G15"/>
    <mergeCell ref="A17:G17"/>
    <mergeCell ref="A19:B19"/>
    <mergeCell ref="C19:D19"/>
    <mergeCell ref="E19:G19"/>
    <mergeCell ref="A20:B20"/>
    <mergeCell ref="C20:D20"/>
    <mergeCell ref="E20:G20"/>
    <mergeCell ref="A22:G22"/>
    <mergeCell ref="A26:I26"/>
    <mergeCell ref="A29:G29"/>
    <mergeCell ref="A31:G31"/>
    <mergeCell ref="A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A40:G40"/>
    <mergeCell ref="A42:G42"/>
    <mergeCell ref="A44:G44"/>
    <mergeCell ref="B45:D45"/>
    <mergeCell ref="B46:D46"/>
    <mergeCell ref="B47:D47"/>
    <mergeCell ref="A48:F48"/>
    <mergeCell ref="A49:F49"/>
    <mergeCell ref="A50:E50"/>
    <mergeCell ref="B51:F51"/>
    <mergeCell ref="A52:F52"/>
    <mergeCell ref="A54:G54"/>
    <mergeCell ref="B55:E55"/>
    <mergeCell ref="B56:E56"/>
    <mergeCell ref="B57:E57"/>
    <mergeCell ref="B58:E58"/>
    <mergeCell ref="B59:E59"/>
    <mergeCell ref="A60:F60"/>
    <mergeCell ref="A62:G62"/>
    <mergeCell ref="A63:F63"/>
    <mergeCell ref="B64:F64"/>
    <mergeCell ref="B66:F66"/>
    <mergeCell ref="B67:F67"/>
    <mergeCell ref="B68:F68"/>
    <mergeCell ref="B69:F69"/>
    <mergeCell ref="B70:F70"/>
    <mergeCell ref="A71:F71"/>
    <mergeCell ref="A73:G73"/>
    <mergeCell ref="A74:F74"/>
    <mergeCell ref="B75:F75"/>
    <mergeCell ref="B76:F76"/>
    <mergeCell ref="A77:F77"/>
    <mergeCell ref="A79:G79"/>
    <mergeCell ref="A80:G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A90:D90"/>
    <mergeCell ref="A92:F92"/>
    <mergeCell ref="B93:F93"/>
    <mergeCell ref="B95:F95"/>
    <mergeCell ref="A96:F96"/>
    <mergeCell ref="A98:F98"/>
    <mergeCell ref="B99:F99"/>
    <mergeCell ref="B100:F100"/>
    <mergeCell ref="B101:F101"/>
    <mergeCell ref="A102:F102"/>
    <mergeCell ref="A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A115:F115"/>
    <mergeCell ref="A116:F116"/>
    <mergeCell ref="B117:F117"/>
    <mergeCell ref="B118:F118"/>
    <mergeCell ref="B119:F119"/>
    <mergeCell ref="B120:F120"/>
    <mergeCell ref="B121:F121"/>
    <mergeCell ref="A122:F122"/>
    <mergeCell ref="B123:F123"/>
    <mergeCell ref="A124:F124"/>
    <mergeCell ref="A126:G126"/>
    <mergeCell ref="A127:F127"/>
    <mergeCell ref="B128:F128"/>
    <mergeCell ref="B129:F129"/>
    <mergeCell ref="B130:F130"/>
    <mergeCell ref="B131:F131"/>
    <mergeCell ref="B132:F132"/>
    <mergeCell ref="A133:F133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A148:F148"/>
    <mergeCell ref="A149:G149"/>
    <mergeCell ref="A150:G150"/>
    <mergeCell ref="A151:G151"/>
    <mergeCell ref="A154:F154"/>
    <mergeCell ref="B155:F155"/>
    <mergeCell ref="B156:F156"/>
    <mergeCell ref="B157:F157"/>
    <mergeCell ref="B158:F158"/>
    <mergeCell ref="A159:F159"/>
    <mergeCell ref="B160:F160"/>
    <mergeCell ref="A161:F161"/>
  </mergeCells>
  <printOptions headings="false" gridLines="false" gridLinesSet="true" horizontalCentered="false" verticalCentered="false"/>
  <pageMargins left="1.575" right="0.7875" top="0.984027777777778" bottom="1.18125" header="0.511811023622047" footer="0.511811023622047"/>
  <pageSetup paperSize="9" scale="70" fitToWidth="1" fitToHeight="1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4"/>
  <sheetViews>
    <sheetView showFormulas="false" showGridLines="true" showRowColHeaders="true" showZeros="true" rightToLeft="false" tabSelected="false" showOutlineSymbols="true" defaultGridColor="true" view="normal" topLeftCell="A103" colorId="64" zoomScale="100" zoomScaleNormal="100" zoomScalePageLayoutView="100" workbookViewId="0">
      <selection pane="topLeft" activeCell="F36" activeCellId="0" sqref="F36"/>
    </sheetView>
  </sheetViews>
  <sheetFormatPr defaultColWidth="8.625" defaultRowHeight="13.5" customHeight="false" zeroHeight="false" outlineLevelRow="0" outlineLevelCol="0"/>
  <cols>
    <col collapsed="false" customWidth="true" hidden="false" outlineLevel="0" max="5" min="5" style="41" width="37.38"/>
    <col collapsed="false" customWidth="true" hidden="false" outlineLevel="0" max="6" min="6" style="41" width="13.12"/>
    <col collapsed="false" customWidth="true" hidden="false" outlineLevel="0" max="7" min="7" style="41" width="9.5"/>
  </cols>
  <sheetData>
    <row r="1" customFormat="false" ht="1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1"/>
      <c r="I1" s="1"/>
    </row>
    <row r="2" customFormat="false" ht="13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1"/>
      <c r="I2" s="1"/>
    </row>
    <row r="3" customFormat="false" ht="13.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1"/>
      <c r="I3" s="1"/>
    </row>
    <row r="4" customFormat="false" ht="13.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3.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1"/>
      <c r="I5" s="1"/>
    </row>
    <row r="6" customFormat="false" ht="13.5" hidden="false" customHeight="false" outlineLevel="0" collapsed="false">
      <c r="A6" s="3" t="s">
        <v>4</v>
      </c>
      <c r="B6" s="3"/>
      <c r="C6" s="3"/>
      <c r="D6" s="3"/>
      <c r="E6" s="3"/>
      <c r="F6" s="3"/>
      <c r="G6" s="3"/>
      <c r="H6" s="1"/>
      <c r="I6" s="1"/>
    </row>
    <row r="7" customFormat="false" ht="13.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</row>
    <row r="8" customFormat="false" ht="13.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1"/>
      <c r="I8" s="1"/>
    </row>
    <row r="9" customFormat="false" ht="13.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</row>
    <row r="10" customFormat="false" ht="13.5" hidden="false" customHeight="false" outlineLevel="0" collapsed="false">
      <c r="A10" s="5" t="s">
        <v>6</v>
      </c>
      <c r="B10" s="5"/>
      <c r="C10" s="5"/>
      <c r="D10" s="5"/>
      <c r="E10" s="5"/>
      <c r="F10" s="5"/>
      <c r="G10" s="5"/>
      <c r="H10" s="1"/>
      <c r="I10" s="1"/>
    </row>
    <row r="11" customFormat="false" ht="13.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</row>
    <row r="12" customFormat="false" ht="13.5" hidden="false" customHeight="false" outlineLevel="0" collapsed="false">
      <c r="A12" s="3" t="s">
        <v>7</v>
      </c>
      <c r="B12" s="3"/>
      <c r="C12" s="3"/>
      <c r="D12" s="3"/>
      <c r="E12" s="3"/>
      <c r="F12" s="6"/>
      <c r="G12" s="6"/>
      <c r="H12" s="1"/>
      <c r="I12" s="1"/>
    </row>
    <row r="13" customFormat="false" ht="13.5" hidden="false" customHeight="false" outlineLevel="0" collapsed="false">
      <c r="A13" s="3" t="s">
        <v>8</v>
      </c>
      <c r="B13" s="3"/>
      <c r="C13" s="3"/>
      <c r="D13" s="3"/>
      <c r="E13" s="3"/>
      <c r="F13" s="6"/>
      <c r="G13" s="6"/>
      <c r="H13" s="1"/>
      <c r="I13" s="1"/>
    </row>
    <row r="14" customFormat="false" ht="13.5" hidden="false" customHeight="false" outlineLevel="0" collapsed="false">
      <c r="A14" s="3" t="s">
        <v>9</v>
      </c>
      <c r="B14" s="3"/>
      <c r="C14" s="3"/>
      <c r="D14" s="3"/>
      <c r="E14" s="3"/>
      <c r="F14" s="7" t="s">
        <v>10</v>
      </c>
      <c r="G14" s="7"/>
      <c r="H14" s="1"/>
      <c r="I14" s="1"/>
    </row>
    <row r="15" customFormat="false" ht="13.5" hidden="false" customHeight="true" outlineLevel="0" collapsed="false">
      <c r="A15" s="3" t="s">
        <v>11</v>
      </c>
      <c r="B15" s="3"/>
      <c r="C15" s="3"/>
      <c r="D15" s="3"/>
      <c r="E15" s="3"/>
      <c r="F15" s="8" t="s">
        <v>12</v>
      </c>
      <c r="G15" s="8"/>
      <c r="H15" s="1"/>
      <c r="I15" s="1"/>
    </row>
    <row r="16" customFormat="false" ht="13.5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</row>
    <row r="17" customFormat="false" ht="13.5" hidden="false" customHeight="false" outlineLevel="0" collapsed="false">
      <c r="A17" s="5" t="s">
        <v>13</v>
      </c>
      <c r="B17" s="5"/>
      <c r="C17" s="5"/>
      <c r="D17" s="5"/>
      <c r="E17" s="5"/>
      <c r="F17" s="5"/>
      <c r="G17" s="5"/>
      <c r="H17" s="1"/>
      <c r="I17" s="1"/>
    </row>
    <row r="18" customFormat="false" ht="13.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</row>
    <row r="19" customFormat="false" ht="13.5" hidden="false" customHeight="true" outlineLevel="0" collapsed="false">
      <c r="A19" s="9" t="s">
        <v>14</v>
      </c>
      <c r="B19" s="9"/>
      <c r="C19" s="10" t="s">
        <v>15</v>
      </c>
      <c r="D19" s="10"/>
      <c r="E19" s="9" t="s">
        <v>16</v>
      </c>
      <c r="F19" s="9"/>
      <c r="G19" s="9"/>
      <c r="H19" s="1"/>
      <c r="I19" s="1"/>
    </row>
    <row r="20" customFormat="false" ht="13.5" hidden="false" customHeight="true" outlineLevel="0" collapsed="false">
      <c r="A20" s="8" t="s">
        <v>17</v>
      </c>
      <c r="B20" s="8"/>
      <c r="C20" s="7" t="s">
        <v>18</v>
      </c>
      <c r="D20" s="7"/>
      <c r="E20" s="7" t="n">
        <v>1</v>
      </c>
      <c r="F20" s="7"/>
      <c r="G20" s="7"/>
      <c r="H20" s="1"/>
      <c r="I20" s="1"/>
    </row>
    <row r="21" customFormat="false" ht="13.5" hidden="false" customHeight="false" outlineLevel="0" collapsed="false">
      <c r="A21" s="11"/>
      <c r="B21" s="1"/>
      <c r="C21" s="12"/>
      <c r="D21" s="1"/>
      <c r="E21" s="12"/>
      <c r="F21" s="1"/>
      <c r="G21" s="1"/>
      <c r="H21" s="1"/>
      <c r="I21" s="1"/>
    </row>
    <row r="22" customFormat="false" ht="13.5" hidden="false" customHeight="false" outlineLevel="0" collapsed="false">
      <c r="A22" s="13" t="s">
        <v>19</v>
      </c>
      <c r="B22" s="13"/>
      <c r="C22" s="13"/>
      <c r="D22" s="13"/>
      <c r="E22" s="13"/>
      <c r="F22" s="13"/>
      <c r="G22" s="13"/>
      <c r="H22" s="14"/>
      <c r="I22" s="14"/>
    </row>
    <row r="23" customFormat="false" ht="13.5" hidden="false" customHeight="false" outlineLevel="0" collapsed="false">
      <c r="A23" s="15" t="s">
        <v>20</v>
      </c>
      <c r="B23" s="15"/>
      <c r="C23" s="1"/>
      <c r="D23" s="15"/>
      <c r="E23" s="15" t="s">
        <v>21</v>
      </c>
      <c r="F23" s="15"/>
      <c r="G23" s="15"/>
      <c r="H23" s="15"/>
      <c r="I23" s="15"/>
    </row>
    <row r="24" customFormat="false" ht="13.5" hidden="false" customHeight="false" outlineLevel="0" collapsed="false">
      <c r="A24" s="15" t="s">
        <v>22</v>
      </c>
      <c r="B24" s="15"/>
      <c r="C24" s="1"/>
      <c r="D24" s="15"/>
      <c r="E24" s="15" t="s">
        <v>23</v>
      </c>
      <c r="F24" s="15"/>
      <c r="G24" s="15"/>
      <c r="H24" s="15"/>
      <c r="I24" s="15"/>
    </row>
    <row r="25" customFormat="false" ht="13.5" hidden="false" customHeight="false" outlineLevel="0" collapsed="false">
      <c r="A25" s="16"/>
      <c r="B25" s="16"/>
      <c r="C25" s="16"/>
      <c r="D25" s="16"/>
      <c r="E25" s="1"/>
      <c r="F25" s="16"/>
      <c r="G25" s="16"/>
      <c r="H25" s="16"/>
      <c r="I25" s="16"/>
    </row>
    <row r="26" customFormat="false" ht="13.5" hidden="false" customHeight="false" outlineLevel="0" collapsed="false">
      <c r="A26" s="17" t="s">
        <v>24</v>
      </c>
      <c r="B26" s="17"/>
      <c r="C26" s="17"/>
      <c r="D26" s="17"/>
      <c r="E26" s="17"/>
      <c r="F26" s="17"/>
      <c r="G26" s="17"/>
      <c r="H26" s="17"/>
      <c r="I26" s="17"/>
    </row>
    <row r="27" customFormat="false" ht="13.5" hidden="false" customHeight="false" outlineLevel="0" collapsed="false">
      <c r="A27" s="15" t="s">
        <v>25</v>
      </c>
      <c r="B27" s="15"/>
      <c r="C27" s="1"/>
      <c r="D27" s="15"/>
      <c r="E27" s="15" t="s">
        <v>174</v>
      </c>
      <c r="F27" s="15" t="s">
        <v>27</v>
      </c>
      <c r="G27" s="15"/>
      <c r="H27" s="15"/>
      <c r="I27" s="15"/>
    </row>
    <row r="28" customFormat="false" ht="12.75" hidden="false" customHeight="true" outlineLevel="0" collapsed="false">
      <c r="A28" s="11"/>
      <c r="B28" s="1"/>
      <c r="C28" s="12"/>
      <c r="D28" s="1"/>
      <c r="E28" s="12"/>
      <c r="F28" s="1"/>
      <c r="G28" s="1"/>
      <c r="H28" s="1"/>
      <c r="I28" s="1"/>
    </row>
    <row r="29" customFormat="false" ht="13.5" hidden="false" customHeight="false" outlineLevel="0" collapsed="false">
      <c r="A29" s="5" t="s">
        <v>28</v>
      </c>
      <c r="B29" s="5"/>
      <c r="C29" s="5"/>
      <c r="D29" s="5"/>
      <c r="E29" s="5"/>
      <c r="F29" s="5"/>
      <c r="G29" s="5"/>
      <c r="H29" s="1"/>
      <c r="I29" s="1"/>
    </row>
    <row r="30" customFormat="false" ht="13.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3.5" hidden="false" customHeight="false" outlineLevel="0" collapsed="false">
      <c r="A31" s="18" t="s">
        <v>29</v>
      </c>
      <c r="B31" s="18"/>
      <c r="C31" s="18"/>
      <c r="D31" s="18"/>
      <c r="E31" s="18"/>
      <c r="F31" s="18"/>
      <c r="G31" s="18"/>
      <c r="H31" s="1"/>
      <c r="I31" s="1"/>
    </row>
    <row r="32" customFormat="false" ht="13.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</row>
    <row r="33" customFormat="false" ht="13.5" hidden="false" customHeight="false" outlineLevel="0" collapsed="false">
      <c r="A33" s="5" t="s">
        <v>30</v>
      </c>
      <c r="B33" s="5"/>
      <c r="C33" s="5"/>
      <c r="D33" s="5"/>
      <c r="E33" s="5"/>
      <c r="F33" s="5"/>
      <c r="G33" s="5"/>
      <c r="H33" s="1"/>
      <c r="I33" s="1"/>
    </row>
    <row r="34" customFormat="false" ht="13.5" hidden="false" customHeight="false" outlineLevel="0" collapsed="false">
      <c r="A34" s="19" t="n">
        <v>1</v>
      </c>
      <c r="B34" s="3" t="s">
        <v>31</v>
      </c>
      <c r="C34" s="3"/>
      <c r="D34" s="3"/>
      <c r="E34" s="3"/>
      <c r="F34" s="6"/>
      <c r="G34" s="6"/>
      <c r="H34" s="1"/>
      <c r="I34" s="1"/>
    </row>
    <row r="35" customFormat="false" ht="13.5" hidden="false" customHeight="false" outlineLevel="0" collapsed="false">
      <c r="A35" s="19" t="n">
        <v>2</v>
      </c>
      <c r="B35" s="3" t="s">
        <v>175</v>
      </c>
      <c r="C35" s="3"/>
      <c r="D35" s="3"/>
      <c r="E35" s="3"/>
      <c r="F35" s="20" t="n">
        <v>4509.24</v>
      </c>
      <c r="G35" s="20"/>
      <c r="H35" s="1"/>
      <c r="I35" s="42"/>
    </row>
    <row r="36" customFormat="false" ht="16.15" hidden="false" customHeight="false" outlineLevel="0" collapsed="false">
      <c r="A36" s="19" t="n">
        <v>2</v>
      </c>
      <c r="B36" s="3" t="s">
        <v>33</v>
      </c>
      <c r="C36" s="3"/>
      <c r="D36" s="3"/>
      <c r="E36" s="3"/>
      <c r="F36" s="21" t="n">
        <f aca="false">F35*1.0495</f>
        <v>4732.44738</v>
      </c>
      <c r="G36" s="21"/>
      <c r="H36" s="1"/>
      <c r="I36" s="1"/>
    </row>
    <row r="37" customFormat="false" ht="13.5" hidden="false" customHeight="false" outlineLevel="0" collapsed="false">
      <c r="A37" s="19" t="n">
        <v>3</v>
      </c>
      <c r="B37" s="3" t="s">
        <v>34</v>
      </c>
      <c r="C37" s="3"/>
      <c r="D37" s="3"/>
      <c r="E37" s="3"/>
      <c r="F37" s="7" t="s">
        <v>12</v>
      </c>
      <c r="G37" s="7"/>
      <c r="H37" s="1"/>
      <c r="I37" s="1"/>
    </row>
    <row r="38" customFormat="false" ht="13.5" hidden="false" customHeight="false" outlineLevel="0" collapsed="false">
      <c r="A38" s="19" t="n">
        <v>4</v>
      </c>
      <c r="B38" s="3" t="s">
        <v>35</v>
      </c>
      <c r="C38" s="3"/>
      <c r="D38" s="3"/>
      <c r="E38" s="3"/>
      <c r="F38" s="6"/>
      <c r="G38" s="6"/>
      <c r="H38" s="1"/>
      <c r="I38" s="1"/>
    </row>
    <row r="39" customFormat="false" ht="13.5" hidden="false" customHeight="false" outlineLevel="0" collapsed="false">
      <c r="A39" s="22"/>
      <c r="B39" s="23"/>
      <c r="C39" s="1"/>
      <c r="D39" s="1"/>
      <c r="E39" s="1"/>
      <c r="F39" s="1"/>
      <c r="G39" s="1"/>
      <c r="H39" s="1"/>
      <c r="I39" s="1"/>
    </row>
    <row r="40" customFormat="false" ht="13.5" hidden="false" customHeight="false" outlineLevel="0" collapsed="false">
      <c r="A40" s="24" t="s">
        <v>36</v>
      </c>
      <c r="B40" s="24"/>
      <c r="C40" s="24"/>
      <c r="D40" s="24"/>
      <c r="E40" s="24"/>
      <c r="F40" s="24"/>
      <c r="G40" s="24"/>
      <c r="H40" s="1"/>
      <c r="I40" s="1"/>
    </row>
    <row r="41" customFormat="false" ht="13.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</row>
    <row r="42" customFormat="false" ht="13.5" hidden="false" customHeight="false" outlineLevel="0" collapsed="false">
      <c r="A42" s="18" t="s">
        <v>37</v>
      </c>
      <c r="B42" s="18"/>
      <c r="C42" s="18"/>
      <c r="D42" s="18"/>
      <c r="E42" s="18"/>
      <c r="F42" s="18"/>
      <c r="G42" s="18"/>
      <c r="H42" s="1"/>
      <c r="I42" s="1"/>
    </row>
    <row r="43" customFormat="false" ht="13.5" hidden="false" customHeight="false" outlineLevel="0" collapsed="false">
      <c r="A43" s="23"/>
      <c r="B43" s="1"/>
      <c r="C43" s="1"/>
      <c r="D43" s="1"/>
      <c r="E43" s="1"/>
      <c r="F43" s="1"/>
      <c r="G43" s="1"/>
      <c r="H43" s="1"/>
      <c r="I43" s="1"/>
    </row>
    <row r="44" customFormat="false" ht="13.5" hidden="false" customHeight="false" outlineLevel="0" collapsed="false">
      <c r="A44" s="24" t="s">
        <v>38</v>
      </c>
      <c r="B44" s="24"/>
      <c r="C44" s="24"/>
      <c r="D44" s="24"/>
      <c r="E44" s="24"/>
      <c r="F44" s="24"/>
      <c r="G44" s="24"/>
      <c r="H44" s="1"/>
      <c r="I44" s="1"/>
    </row>
    <row r="45" customFormat="false" ht="13.5" hidden="false" customHeight="false" outlineLevel="0" collapsed="false">
      <c r="A45" s="7" t="s">
        <v>39</v>
      </c>
      <c r="B45" s="3" t="s">
        <v>40</v>
      </c>
      <c r="C45" s="3"/>
      <c r="D45" s="3"/>
      <c r="E45" s="19" t="s">
        <v>41</v>
      </c>
      <c r="F45" s="19" t="s">
        <v>42</v>
      </c>
      <c r="G45" s="19" t="s">
        <v>43</v>
      </c>
      <c r="H45" s="1"/>
      <c r="I45" s="1"/>
    </row>
    <row r="46" customFormat="false" ht="13.5" hidden="false" customHeight="false" outlineLevel="0" collapsed="false">
      <c r="A46" s="19" t="s">
        <v>44</v>
      </c>
      <c r="B46" s="3" t="s">
        <v>45</v>
      </c>
      <c r="C46" s="3"/>
      <c r="D46" s="3"/>
      <c r="E46" s="25"/>
      <c r="F46" s="26" t="n">
        <f aca="false">F22</f>
        <v>0</v>
      </c>
      <c r="G46" s="27" t="n">
        <f aca="false">F46</f>
        <v>0</v>
      </c>
      <c r="H46" s="1"/>
      <c r="I46" s="1"/>
    </row>
    <row r="47" customFormat="false" ht="13.5" hidden="false" customHeight="false" outlineLevel="0" collapsed="false">
      <c r="A47" s="19" t="s">
        <v>46</v>
      </c>
      <c r="B47" s="3" t="s">
        <v>47</v>
      </c>
      <c r="C47" s="3"/>
      <c r="D47" s="3"/>
      <c r="E47" s="25"/>
      <c r="F47" s="28"/>
      <c r="G47" s="27"/>
      <c r="H47" s="1"/>
      <c r="I47" s="1"/>
    </row>
    <row r="48" customFormat="false" ht="13.5" hidden="false" customHeight="false" outlineLevel="0" collapsed="false">
      <c r="A48" s="3" t="s">
        <v>48</v>
      </c>
      <c r="B48" s="3"/>
      <c r="C48" s="3"/>
      <c r="D48" s="3"/>
      <c r="E48" s="3"/>
      <c r="F48" s="3"/>
      <c r="G48" s="27"/>
      <c r="H48" s="1"/>
      <c r="I48" s="1"/>
    </row>
    <row r="49" customFormat="false" ht="13.5" hidden="false" customHeight="false" outlineLevel="0" collapsed="false">
      <c r="A49" s="3" t="s">
        <v>49</v>
      </c>
      <c r="B49" s="3"/>
      <c r="C49" s="3"/>
      <c r="D49" s="3"/>
      <c r="E49" s="3"/>
      <c r="F49" s="3"/>
      <c r="G49" s="26" t="n">
        <f aca="false">SUM(G46:G47)</f>
        <v>0</v>
      </c>
      <c r="H49" s="1"/>
      <c r="I49" s="1"/>
    </row>
    <row r="50" customFormat="false" ht="13.5" hidden="false" customHeight="false" outlineLevel="0" collapsed="false">
      <c r="A50" s="3" t="s">
        <v>50</v>
      </c>
      <c r="B50" s="3"/>
      <c r="C50" s="3"/>
      <c r="D50" s="3"/>
      <c r="E50" s="3"/>
      <c r="F50" s="19" t="s">
        <v>51</v>
      </c>
      <c r="G50" s="28"/>
      <c r="H50" s="1"/>
      <c r="I50" s="1"/>
    </row>
    <row r="51" customFormat="false" ht="13.5" hidden="false" customHeight="false" outlineLevel="0" collapsed="false">
      <c r="A51" s="7" t="s">
        <v>44</v>
      </c>
      <c r="B51" s="3" t="s">
        <v>52</v>
      </c>
      <c r="C51" s="3"/>
      <c r="D51" s="3"/>
      <c r="E51" s="3"/>
      <c r="F51" s="3"/>
      <c r="G51" s="28"/>
      <c r="H51" s="1"/>
      <c r="I51" s="1"/>
    </row>
    <row r="52" customFormat="false" ht="13.5" hidden="false" customHeight="false" outlineLevel="0" collapsed="false">
      <c r="A52" s="3" t="s">
        <v>53</v>
      </c>
      <c r="B52" s="3"/>
      <c r="C52" s="3"/>
      <c r="D52" s="3"/>
      <c r="E52" s="3"/>
      <c r="F52" s="3"/>
      <c r="G52" s="28"/>
      <c r="H52" s="1"/>
      <c r="I52" s="1"/>
    </row>
    <row r="53" customFormat="false" ht="13.5" hidden="false" customHeight="false" outlineLevel="0" collapsed="false">
      <c r="A53" s="23"/>
      <c r="B53" s="1"/>
      <c r="C53" s="1"/>
      <c r="D53" s="1"/>
      <c r="E53" s="1"/>
      <c r="F53" s="1"/>
      <c r="G53" s="1"/>
      <c r="H53" s="1"/>
      <c r="I53" s="1"/>
    </row>
    <row r="54" customFormat="false" ht="13.5" hidden="false" customHeight="false" outlineLevel="0" collapsed="false">
      <c r="A54" s="24" t="s">
        <v>54</v>
      </c>
      <c r="B54" s="24"/>
      <c r="C54" s="24"/>
      <c r="D54" s="24"/>
      <c r="E54" s="24"/>
      <c r="F54" s="24"/>
      <c r="G54" s="24"/>
      <c r="H54" s="1"/>
      <c r="I54" s="1"/>
    </row>
    <row r="55" customFormat="false" ht="13.5" hidden="false" customHeight="false" outlineLevel="0" collapsed="false">
      <c r="A55" s="7" t="s">
        <v>39</v>
      </c>
      <c r="B55" s="3" t="s">
        <v>40</v>
      </c>
      <c r="C55" s="3"/>
      <c r="D55" s="3"/>
      <c r="E55" s="3"/>
      <c r="F55" s="19" t="s">
        <v>55</v>
      </c>
      <c r="G55" s="19" t="s">
        <v>56</v>
      </c>
      <c r="H55" s="1"/>
      <c r="I55" s="1"/>
    </row>
    <row r="56" customFormat="false" ht="13.5" hidden="false" customHeight="false" outlineLevel="0" collapsed="false">
      <c r="A56" s="19" t="s">
        <v>44</v>
      </c>
      <c r="B56" s="3" t="s">
        <v>57</v>
      </c>
      <c r="C56" s="3"/>
      <c r="D56" s="3"/>
      <c r="E56" s="3"/>
      <c r="F56" s="26" t="n">
        <f aca="false">F36</f>
        <v>4732.44738</v>
      </c>
      <c r="G56" s="27" t="n">
        <f aca="false">F56</f>
        <v>4732.44738</v>
      </c>
      <c r="H56" s="1"/>
      <c r="I56" s="1"/>
    </row>
    <row r="57" customFormat="false" ht="13.5" hidden="false" customHeight="false" outlineLevel="0" collapsed="false">
      <c r="A57" s="19" t="s">
        <v>46</v>
      </c>
      <c r="B57" s="3" t="s">
        <v>58</v>
      </c>
      <c r="C57" s="3"/>
      <c r="D57" s="3"/>
      <c r="E57" s="3"/>
      <c r="F57" s="29"/>
      <c r="G57" s="27"/>
      <c r="H57" s="1"/>
      <c r="I57" s="1"/>
    </row>
    <row r="58" customFormat="false" ht="13.5" hidden="false" customHeight="false" outlineLevel="0" collapsed="false">
      <c r="A58" s="19" t="s">
        <v>59</v>
      </c>
      <c r="B58" s="3" t="s">
        <v>60</v>
      </c>
      <c r="C58" s="3"/>
      <c r="D58" s="3"/>
      <c r="E58" s="3"/>
      <c r="F58" s="28"/>
      <c r="G58" s="27"/>
      <c r="H58" s="1"/>
      <c r="I58" s="1"/>
    </row>
    <row r="59" customFormat="false" ht="13.5" hidden="false" customHeight="false" outlineLevel="0" collapsed="false">
      <c r="A59" s="19" t="s">
        <v>61</v>
      </c>
      <c r="B59" s="3" t="s">
        <v>47</v>
      </c>
      <c r="C59" s="3"/>
      <c r="D59" s="3"/>
      <c r="E59" s="3"/>
      <c r="F59" s="28"/>
      <c r="G59" s="27"/>
      <c r="H59" s="1"/>
      <c r="I59" s="1"/>
    </row>
    <row r="60" customFormat="false" ht="13.5" hidden="false" customHeight="false" outlineLevel="0" collapsed="false">
      <c r="A60" s="30" t="s">
        <v>49</v>
      </c>
      <c r="B60" s="30"/>
      <c r="C60" s="30"/>
      <c r="D60" s="30"/>
      <c r="E60" s="30"/>
      <c r="F60" s="30"/>
      <c r="G60" s="26" t="n">
        <f aca="false">SUM(G56:G59)</f>
        <v>4732.44738</v>
      </c>
      <c r="H60" s="1"/>
      <c r="I60" s="1"/>
    </row>
    <row r="61" customFormat="false" ht="13.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3.5" hidden="false" customHeight="false" outlineLevel="0" collapsed="false">
      <c r="A62" s="18" t="s">
        <v>62</v>
      </c>
      <c r="B62" s="18"/>
      <c r="C62" s="18"/>
      <c r="D62" s="18"/>
      <c r="E62" s="18"/>
      <c r="F62" s="18"/>
      <c r="G62" s="18"/>
      <c r="H62" s="1"/>
      <c r="I62" s="1"/>
    </row>
    <row r="63" customFormat="false" ht="13.5" hidden="false" customHeight="false" outlineLevel="0" collapsed="false">
      <c r="A63" s="3" t="s">
        <v>63</v>
      </c>
      <c r="B63" s="3"/>
      <c r="C63" s="3"/>
      <c r="D63" s="3"/>
      <c r="E63" s="3"/>
      <c r="F63" s="3"/>
      <c r="G63" s="19" t="s">
        <v>56</v>
      </c>
      <c r="H63" s="1"/>
      <c r="I63" s="1"/>
    </row>
    <row r="64" customFormat="false" ht="13.5" hidden="false" customHeight="false" outlineLevel="0" collapsed="false">
      <c r="A64" s="19" t="s">
        <v>44</v>
      </c>
      <c r="B64" s="3" t="s">
        <v>64</v>
      </c>
      <c r="C64" s="3"/>
      <c r="D64" s="3"/>
      <c r="E64" s="3"/>
      <c r="F64" s="3"/>
      <c r="G64" s="31" t="n">
        <f aca="false">((26*4*2))</f>
        <v>208</v>
      </c>
      <c r="H64" s="1"/>
      <c r="I64" s="1"/>
    </row>
    <row r="65" customFormat="false" ht="13.5" hidden="false" customHeight="false" outlineLevel="0" collapsed="false">
      <c r="A65" s="19" t="s">
        <v>65</v>
      </c>
      <c r="B65" s="3" t="s">
        <v>66</v>
      </c>
      <c r="C65" s="3"/>
      <c r="D65" s="3"/>
      <c r="E65" s="3"/>
      <c r="F65" s="3"/>
      <c r="G65" s="26" t="n">
        <f aca="false">-G64</f>
        <v>-208</v>
      </c>
      <c r="H65" s="1"/>
      <c r="I65" s="1"/>
    </row>
    <row r="66" customFormat="false" ht="13.5" hidden="false" customHeight="false" outlineLevel="0" collapsed="false">
      <c r="A66" s="19" t="s">
        <v>46</v>
      </c>
      <c r="B66" s="3" t="s">
        <v>67</v>
      </c>
      <c r="C66" s="3"/>
      <c r="D66" s="3"/>
      <c r="E66" s="3"/>
      <c r="F66" s="3"/>
      <c r="G66" s="26" t="n">
        <f aca="false">(22*28.62)*0.9</f>
        <v>566.676</v>
      </c>
      <c r="H66" s="1"/>
      <c r="I66" s="1"/>
    </row>
    <row r="67" customFormat="false" ht="13.5" hidden="false" customHeight="false" outlineLevel="0" collapsed="false">
      <c r="A67" s="19" t="s">
        <v>59</v>
      </c>
      <c r="B67" s="3" t="s">
        <v>68</v>
      </c>
      <c r="C67" s="3"/>
      <c r="D67" s="3"/>
      <c r="E67" s="3"/>
      <c r="F67" s="3"/>
      <c r="G67" s="28"/>
      <c r="H67" s="1"/>
      <c r="I67" s="1"/>
    </row>
    <row r="68" customFormat="false" ht="13.5" hidden="false" customHeight="false" outlineLevel="0" collapsed="false">
      <c r="A68" s="19" t="s">
        <v>61</v>
      </c>
      <c r="B68" s="3" t="s">
        <v>69</v>
      </c>
      <c r="C68" s="3"/>
      <c r="D68" s="3"/>
      <c r="E68" s="3"/>
      <c r="F68" s="3"/>
      <c r="G68" s="28"/>
      <c r="H68" s="1"/>
      <c r="I68" s="1"/>
    </row>
    <row r="69" customFormat="false" ht="13.5" hidden="false" customHeight="false" outlineLevel="0" collapsed="false">
      <c r="A69" s="19" t="s">
        <v>70</v>
      </c>
      <c r="B69" s="3" t="s">
        <v>71</v>
      </c>
      <c r="C69" s="3"/>
      <c r="D69" s="3"/>
      <c r="E69" s="3"/>
      <c r="F69" s="3"/>
      <c r="G69" s="28"/>
      <c r="H69" s="1"/>
      <c r="I69" s="1"/>
    </row>
    <row r="70" customFormat="false" ht="13.5" hidden="false" customHeight="false" outlineLevel="0" collapsed="false">
      <c r="A70" s="19" t="s">
        <v>72</v>
      </c>
      <c r="B70" s="3" t="s">
        <v>73</v>
      </c>
      <c r="C70" s="3"/>
      <c r="D70" s="3"/>
      <c r="E70" s="3"/>
      <c r="F70" s="3"/>
      <c r="G70" s="26"/>
      <c r="H70" s="1"/>
      <c r="I70" s="1"/>
    </row>
    <row r="71" customFormat="false" ht="13.5" hidden="false" customHeight="false" outlineLevel="0" collapsed="false">
      <c r="A71" s="7" t="s">
        <v>74</v>
      </c>
      <c r="B71" s="7"/>
      <c r="C71" s="7"/>
      <c r="D71" s="7"/>
      <c r="E71" s="7"/>
      <c r="F71" s="7"/>
      <c r="G71" s="26" t="n">
        <f aca="false">SUM(G64:G70)</f>
        <v>566.676</v>
      </c>
      <c r="H71" s="1"/>
      <c r="I71" s="1"/>
    </row>
    <row r="72" customFormat="false" ht="13.5" hidden="false" customHeight="false" outlineLevel="0" collapsed="false">
      <c r="A72" s="12"/>
      <c r="B72" s="23"/>
      <c r="C72" s="15"/>
      <c r="D72" s="15"/>
      <c r="E72" s="15"/>
      <c r="F72" s="15"/>
      <c r="G72" s="1"/>
      <c r="H72" s="1"/>
      <c r="I72" s="1"/>
    </row>
    <row r="73" customFormat="false" ht="13.5" hidden="false" customHeight="false" outlineLevel="0" collapsed="false">
      <c r="A73" s="18" t="s">
        <v>75</v>
      </c>
      <c r="B73" s="18"/>
      <c r="C73" s="18"/>
      <c r="D73" s="18"/>
      <c r="E73" s="18"/>
      <c r="F73" s="18"/>
      <c r="G73" s="18"/>
      <c r="H73" s="1"/>
      <c r="I73" s="1"/>
    </row>
    <row r="74" customFormat="false" ht="13.5" hidden="false" customHeight="false" outlineLevel="0" collapsed="false">
      <c r="A74" s="3" t="s">
        <v>76</v>
      </c>
      <c r="B74" s="3"/>
      <c r="C74" s="3"/>
      <c r="D74" s="3"/>
      <c r="E74" s="3"/>
      <c r="F74" s="3"/>
      <c r="G74" s="19" t="s">
        <v>56</v>
      </c>
      <c r="H74" s="1"/>
      <c r="I74" s="1"/>
    </row>
    <row r="75" customFormat="false" ht="13.5" hidden="false" customHeight="false" outlineLevel="0" collapsed="false">
      <c r="A75" s="28" t="s">
        <v>44</v>
      </c>
      <c r="B75" s="33" t="s">
        <v>176</v>
      </c>
      <c r="C75" s="33"/>
      <c r="D75" s="33"/>
      <c r="E75" s="33"/>
      <c r="F75" s="33"/>
      <c r="G75" s="26" t="n">
        <v>0</v>
      </c>
      <c r="H75" s="1"/>
      <c r="I75" s="1"/>
    </row>
    <row r="76" customFormat="false" ht="13.5" hidden="false" customHeight="false" outlineLevel="0" collapsed="false">
      <c r="A76" s="28" t="s">
        <v>70</v>
      </c>
      <c r="B76" s="3" t="s">
        <v>78</v>
      </c>
      <c r="C76" s="3"/>
      <c r="D76" s="3"/>
      <c r="E76" s="3"/>
      <c r="F76" s="3"/>
      <c r="G76" s="26" t="n">
        <v>0</v>
      </c>
      <c r="H76" s="1"/>
      <c r="I76" s="1"/>
    </row>
    <row r="77" customFormat="false" ht="13.5" hidden="false" customHeight="false" outlineLevel="0" collapsed="false">
      <c r="A77" s="30" t="s">
        <v>79</v>
      </c>
      <c r="B77" s="30"/>
      <c r="C77" s="30"/>
      <c r="D77" s="30"/>
      <c r="E77" s="30"/>
      <c r="F77" s="30"/>
      <c r="G77" s="26" t="n">
        <f aca="false">G75+G76</f>
        <v>0</v>
      </c>
      <c r="H77" s="1"/>
      <c r="I77" s="1"/>
    </row>
    <row r="78" customFormat="false" ht="13.5" hidden="false" customHeight="false" outlineLevel="0" collapsed="false">
      <c r="A78" s="23"/>
      <c r="B78" s="1"/>
      <c r="C78" s="1"/>
      <c r="D78" s="1"/>
      <c r="E78" s="1"/>
      <c r="F78" s="1"/>
      <c r="G78" s="1"/>
      <c r="H78" s="1"/>
      <c r="I78" s="1"/>
    </row>
    <row r="79" customFormat="false" ht="13.5" hidden="false" customHeight="false" outlineLevel="0" collapsed="false">
      <c r="A79" s="18" t="s">
        <v>80</v>
      </c>
      <c r="B79" s="18"/>
      <c r="C79" s="18"/>
      <c r="D79" s="18"/>
      <c r="E79" s="18"/>
      <c r="F79" s="18"/>
      <c r="G79" s="18"/>
      <c r="H79" s="1"/>
      <c r="I79" s="1"/>
    </row>
    <row r="80" customFormat="false" ht="13.5" hidden="false" customHeight="false" outlineLevel="0" collapsed="false">
      <c r="A80" s="18" t="s">
        <v>81</v>
      </c>
      <c r="B80" s="18"/>
      <c r="C80" s="18"/>
      <c r="D80" s="18"/>
      <c r="E80" s="18"/>
      <c r="F80" s="18"/>
      <c r="G80" s="18"/>
      <c r="H80" s="1"/>
      <c r="I80" s="1"/>
    </row>
    <row r="81" customFormat="false" ht="13.5" hidden="false" customHeight="false" outlineLevel="0" collapsed="false">
      <c r="A81" s="28" t="s">
        <v>82</v>
      </c>
      <c r="B81" s="3" t="s">
        <v>83</v>
      </c>
      <c r="C81" s="3"/>
      <c r="D81" s="3"/>
      <c r="E81" s="3"/>
      <c r="F81" s="19" t="s">
        <v>84</v>
      </c>
      <c r="G81" s="28" t="s">
        <v>56</v>
      </c>
      <c r="H81" s="1"/>
      <c r="I81" s="1"/>
    </row>
    <row r="82" customFormat="false" ht="13.5" hidden="false" customHeight="false" outlineLevel="0" collapsed="false">
      <c r="A82" s="19" t="s">
        <v>44</v>
      </c>
      <c r="B82" s="3" t="s">
        <v>52</v>
      </c>
      <c r="C82" s="3"/>
      <c r="D82" s="3"/>
      <c r="E82" s="3"/>
      <c r="F82" s="36" t="n">
        <v>0.2</v>
      </c>
      <c r="G82" s="26" t="n">
        <f aca="false">$G$60*F82</f>
        <v>946.489476</v>
      </c>
      <c r="H82" s="1"/>
      <c r="I82" s="1"/>
    </row>
    <row r="83" customFormat="false" ht="13.5" hidden="false" customHeight="false" outlineLevel="0" collapsed="false">
      <c r="A83" s="19" t="s">
        <v>46</v>
      </c>
      <c r="B83" s="3" t="s">
        <v>85</v>
      </c>
      <c r="C83" s="3"/>
      <c r="D83" s="3"/>
      <c r="E83" s="3"/>
      <c r="F83" s="36" t="n">
        <v>0.015</v>
      </c>
      <c r="G83" s="26" t="n">
        <f aca="false">$G$60*F83</f>
        <v>70.9867107</v>
      </c>
      <c r="H83" s="1"/>
      <c r="I83" s="1"/>
    </row>
    <row r="84" customFormat="false" ht="13.5" hidden="false" customHeight="false" outlineLevel="0" collapsed="false">
      <c r="A84" s="19" t="s">
        <v>59</v>
      </c>
      <c r="B84" s="3" t="s">
        <v>86</v>
      </c>
      <c r="C84" s="3"/>
      <c r="D84" s="3"/>
      <c r="E84" s="3"/>
      <c r="F84" s="36" t="n">
        <v>0.01</v>
      </c>
      <c r="G84" s="26" t="n">
        <f aca="false">$G$60*F84</f>
        <v>47.3244738</v>
      </c>
      <c r="H84" s="1"/>
      <c r="I84" s="1"/>
    </row>
    <row r="85" customFormat="false" ht="13.5" hidden="false" customHeight="false" outlineLevel="0" collapsed="false">
      <c r="A85" s="19" t="s">
        <v>61</v>
      </c>
      <c r="B85" s="3" t="s">
        <v>87</v>
      </c>
      <c r="C85" s="3"/>
      <c r="D85" s="3"/>
      <c r="E85" s="3"/>
      <c r="F85" s="36" t="n">
        <v>0.002</v>
      </c>
      <c r="G85" s="26" t="n">
        <f aca="false">$G$60*F85</f>
        <v>9.46489476</v>
      </c>
      <c r="H85" s="1"/>
      <c r="I85" s="1"/>
    </row>
    <row r="86" customFormat="false" ht="13.5" hidden="false" customHeight="false" outlineLevel="0" collapsed="false">
      <c r="A86" s="19" t="s">
        <v>70</v>
      </c>
      <c r="B86" s="3" t="s">
        <v>88</v>
      </c>
      <c r="C86" s="3"/>
      <c r="D86" s="3"/>
      <c r="E86" s="3"/>
      <c r="F86" s="36" t="n">
        <v>0.025</v>
      </c>
      <c r="G86" s="26" t="n">
        <f aca="false">$G$60*F86</f>
        <v>118.3111845</v>
      </c>
      <c r="H86" s="1"/>
      <c r="I86" s="1"/>
    </row>
    <row r="87" customFormat="false" ht="13.5" hidden="false" customHeight="false" outlineLevel="0" collapsed="false">
      <c r="A87" s="19" t="s">
        <v>72</v>
      </c>
      <c r="B87" s="3" t="s">
        <v>89</v>
      </c>
      <c r="C87" s="3"/>
      <c r="D87" s="3"/>
      <c r="E87" s="3"/>
      <c r="F87" s="36" t="n">
        <v>0.08</v>
      </c>
      <c r="G87" s="26" t="n">
        <f aca="false">$G$60*F87</f>
        <v>378.5957904</v>
      </c>
      <c r="H87" s="1"/>
      <c r="I87" s="1"/>
    </row>
    <row r="88" customFormat="false" ht="13.5" hidden="false" customHeight="false" outlineLevel="0" collapsed="false">
      <c r="A88" s="19" t="s">
        <v>90</v>
      </c>
      <c r="B88" s="3" t="s">
        <v>91</v>
      </c>
      <c r="C88" s="3"/>
      <c r="D88" s="3"/>
      <c r="E88" s="3"/>
      <c r="F88" s="36" t="n">
        <v>0.03</v>
      </c>
      <c r="G88" s="26" t="n">
        <f aca="false">$G$60*F88</f>
        <v>141.9734214</v>
      </c>
      <c r="H88" s="1"/>
      <c r="I88" s="1"/>
    </row>
    <row r="89" customFormat="false" ht="13.5" hidden="false" customHeight="false" outlineLevel="0" collapsed="false">
      <c r="A89" s="19" t="s">
        <v>92</v>
      </c>
      <c r="B89" s="3" t="s">
        <v>93</v>
      </c>
      <c r="C89" s="3"/>
      <c r="D89" s="3"/>
      <c r="E89" s="3"/>
      <c r="F89" s="36" t="n">
        <v>0.006</v>
      </c>
      <c r="G89" s="26" t="n">
        <f aca="false">$G$60*F89</f>
        <v>28.39468428</v>
      </c>
      <c r="H89" s="1"/>
      <c r="I89" s="1"/>
    </row>
    <row r="90" customFormat="false" ht="13.5" hidden="false" customHeight="false" outlineLevel="0" collapsed="false">
      <c r="A90" s="30" t="s">
        <v>74</v>
      </c>
      <c r="B90" s="30"/>
      <c r="C90" s="30"/>
      <c r="D90" s="30"/>
      <c r="E90" s="28"/>
      <c r="F90" s="36" t="n">
        <f aca="false">SUM(F82:F89)</f>
        <v>0.368</v>
      </c>
      <c r="G90" s="26" t="n">
        <f aca="false">SUM(G82:G89)</f>
        <v>1741.54063584</v>
      </c>
      <c r="H90" s="1"/>
      <c r="I90" s="1"/>
    </row>
    <row r="91" customFormat="false" ht="13.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</row>
    <row r="92" customFormat="false" ht="13.5" hidden="false" customHeight="false" outlineLevel="0" collapsed="false">
      <c r="A92" s="3" t="s">
        <v>94</v>
      </c>
      <c r="B92" s="3"/>
      <c r="C92" s="3"/>
      <c r="D92" s="3"/>
      <c r="E92" s="3"/>
      <c r="F92" s="3"/>
      <c r="G92" s="19" t="s">
        <v>56</v>
      </c>
      <c r="H92" s="1"/>
      <c r="I92" s="1"/>
    </row>
    <row r="93" customFormat="false" ht="13.5" hidden="false" customHeight="false" outlineLevel="0" collapsed="false">
      <c r="A93" s="19" t="s">
        <v>44</v>
      </c>
      <c r="B93" s="3" t="s">
        <v>95</v>
      </c>
      <c r="C93" s="3"/>
      <c r="D93" s="3"/>
      <c r="E93" s="3"/>
      <c r="F93" s="3"/>
      <c r="G93" s="26" t="n">
        <f aca="false">G60/12</f>
        <v>394.370615</v>
      </c>
      <c r="H93" s="1"/>
      <c r="I93" s="1"/>
    </row>
    <row r="94" customFormat="false" ht="13.5" hidden="false" customHeight="true" outlineLevel="0" collapsed="false">
      <c r="A94" s="19" t="s">
        <v>46</v>
      </c>
      <c r="B94" s="3" t="s">
        <v>96</v>
      </c>
      <c r="C94" s="3"/>
      <c r="D94" s="3"/>
      <c r="E94" s="3"/>
      <c r="F94" s="3"/>
      <c r="G94" s="26" t="n">
        <f aca="false">(G60/12)+G60/12/3</f>
        <v>525.827486666667</v>
      </c>
      <c r="H94" s="1"/>
      <c r="I94" s="1"/>
    </row>
    <row r="95" customFormat="false" ht="13.5" hidden="false" customHeight="true" outlineLevel="0" collapsed="false">
      <c r="A95" s="19" t="s">
        <v>46</v>
      </c>
      <c r="B95" s="37" t="s">
        <v>177</v>
      </c>
      <c r="C95" s="37"/>
      <c r="D95" s="37"/>
      <c r="E95" s="37"/>
      <c r="F95" s="37"/>
      <c r="G95" s="26" t="n">
        <f aca="false">(G93+G94)*F90</f>
        <v>338.632901413333</v>
      </c>
      <c r="H95" s="1"/>
      <c r="I95" s="1"/>
    </row>
    <row r="96" customFormat="false" ht="13.5" hidden="false" customHeight="false" outlineLevel="0" collapsed="false">
      <c r="A96" s="30" t="s">
        <v>74</v>
      </c>
      <c r="B96" s="30"/>
      <c r="C96" s="30"/>
      <c r="D96" s="30"/>
      <c r="E96" s="30"/>
      <c r="F96" s="30"/>
      <c r="G96" s="26" t="n">
        <f aca="false">SUM(G93:G95)</f>
        <v>1258.83100308</v>
      </c>
      <c r="H96" s="1"/>
      <c r="I96" s="1"/>
    </row>
    <row r="97" customFormat="false" ht="13.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</row>
    <row r="98" customFormat="false" ht="17.25" hidden="false" customHeight="true" outlineLevel="0" collapsed="false">
      <c r="A98" s="3" t="s">
        <v>98</v>
      </c>
      <c r="B98" s="3"/>
      <c r="C98" s="3"/>
      <c r="D98" s="3"/>
      <c r="E98" s="3"/>
      <c r="F98" s="3"/>
      <c r="G98" s="19" t="s">
        <v>56</v>
      </c>
      <c r="H98" s="1"/>
      <c r="I98" s="1"/>
    </row>
    <row r="99" customFormat="false" ht="15.75" hidden="false" customHeight="true" outlineLevel="0" collapsed="false">
      <c r="A99" s="19" t="s">
        <v>44</v>
      </c>
      <c r="B99" s="3" t="s">
        <v>99</v>
      </c>
      <c r="C99" s="3"/>
      <c r="D99" s="3"/>
      <c r="E99" s="3"/>
      <c r="F99" s="3"/>
      <c r="G99" s="26" t="n">
        <v>0</v>
      </c>
      <c r="H99" s="1"/>
      <c r="I99" s="1"/>
    </row>
    <row r="100" customFormat="false" ht="28.5" hidden="false" customHeight="true" outlineLevel="0" collapsed="false">
      <c r="A100" s="19" t="s">
        <v>46</v>
      </c>
      <c r="B100" s="37" t="s">
        <v>100</v>
      </c>
      <c r="C100" s="37"/>
      <c r="D100" s="37"/>
      <c r="E100" s="37"/>
      <c r="F100" s="37"/>
      <c r="G100" s="26" t="n">
        <f aca="false">G99*F90</f>
        <v>0</v>
      </c>
      <c r="H100" s="1"/>
      <c r="I100" s="1"/>
    </row>
    <row r="101" customFormat="false" ht="21" hidden="false" customHeight="true" outlineLevel="0" collapsed="false">
      <c r="A101" s="19" t="s">
        <v>101</v>
      </c>
      <c r="B101" s="37" t="s">
        <v>102</v>
      </c>
      <c r="C101" s="37"/>
      <c r="D101" s="37"/>
      <c r="E101" s="37"/>
      <c r="F101" s="37"/>
      <c r="G101" s="26" t="n">
        <v>0</v>
      </c>
      <c r="H101" s="1"/>
      <c r="I101" s="1"/>
    </row>
    <row r="102" customFormat="false" ht="13.5" hidden="false" customHeight="false" outlineLevel="0" collapsed="false">
      <c r="A102" s="7" t="s">
        <v>74</v>
      </c>
      <c r="B102" s="7"/>
      <c r="C102" s="7"/>
      <c r="D102" s="7"/>
      <c r="E102" s="7"/>
      <c r="F102" s="7"/>
      <c r="G102" s="26" t="n">
        <f aca="false">G99+G100+G101</f>
        <v>0</v>
      </c>
      <c r="H102" s="1"/>
      <c r="I102" s="1"/>
    </row>
    <row r="103" customFormat="false" ht="13.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</row>
    <row r="104" customFormat="false" ht="13.5" hidden="false" customHeight="false" outlineLevel="0" collapsed="false">
      <c r="A104" s="3" t="s">
        <v>103</v>
      </c>
      <c r="B104" s="3"/>
      <c r="C104" s="3"/>
      <c r="D104" s="3"/>
      <c r="E104" s="3"/>
      <c r="F104" s="3"/>
      <c r="G104" s="19" t="s">
        <v>56</v>
      </c>
      <c r="H104" s="1"/>
      <c r="I104" s="1"/>
    </row>
    <row r="105" customFormat="false" ht="13.5" hidden="false" customHeight="false" outlineLevel="0" collapsed="false">
      <c r="A105" s="19" t="s">
        <v>44</v>
      </c>
      <c r="B105" s="3" t="s">
        <v>104</v>
      </c>
      <c r="C105" s="3"/>
      <c r="D105" s="3"/>
      <c r="E105" s="3"/>
      <c r="F105" s="3"/>
      <c r="G105" s="31" t="n">
        <v>0</v>
      </c>
      <c r="H105" s="1"/>
      <c r="I105" s="1"/>
    </row>
    <row r="106" customFormat="false" ht="13.5" hidden="false" customHeight="true" outlineLevel="0" collapsed="false">
      <c r="A106" s="19" t="s">
        <v>46</v>
      </c>
      <c r="B106" s="3" t="s">
        <v>105</v>
      </c>
      <c r="C106" s="3"/>
      <c r="D106" s="3"/>
      <c r="E106" s="3"/>
      <c r="F106" s="3"/>
      <c r="G106" s="26" t="n">
        <f aca="false">G105*F87</f>
        <v>0</v>
      </c>
      <c r="H106" s="1"/>
      <c r="I106" s="1"/>
    </row>
    <row r="107" customFormat="false" ht="13.5" hidden="false" customHeight="true" outlineLevel="0" collapsed="false">
      <c r="A107" s="19" t="s">
        <v>59</v>
      </c>
      <c r="B107" s="37" t="s">
        <v>106</v>
      </c>
      <c r="C107" s="37"/>
      <c r="D107" s="37"/>
      <c r="E107" s="37"/>
      <c r="F107" s="37"/>
      <c r="G107" s="26" t="n">
        <v>0</v>
      </c>
      <c r="H107" s="1"/>
      <c r="I107" s="1"/>
    </row>
    <row r="108" customFormat="false" ht="13.5" hidden="false" customHeight="false" outlineLevel="0" collapsed="false">
      <c r="A108" s="19"/>
      <c r="B108" s="3" t="s">
        <v>107</v>
      </c>
      <c r="C108" s="3"/>
      <c r="D108" s="3"/>
      <c r="E108" s="3"/>
      <c r="F108" s="3"/>
      <c r="G108" s="26" t="n">
        <v>0</v>
      </c>
      <c r="H108" s="1"/>
      <c r="I108" s="1"/>
    </row>
    <row r="109" customFormat="false" ht="13.5" hidden="false" customHeight="false" outlineLevel="0" collapsed="false">
      <c r="A109" s="19"/>
      <c r="B109" s="3" t="s">
        <v>108</v>
      </c>
      <c r="C109" s="3"/>
      <c r="D109" s="3"/>
      <c r="E109" s="3"/>
      <c r="F109" s="3"/>
      <c r="G109" s="26" t="n">
        <v>0</v>
      </c>
      <c r="H109" s="1"/>
      <c r="I109" s="1"/>
    </row>
    <row r="110" customFormat="false" ht="13.5" hidden="false" customHeight="true" outlineLevel="0" collapsed="false">
      <c r="A110" s="19" t="s">
        <v>61</v>
      </c>
      <c r="B110" s="3" t="s">
        <v>109</v>
      </c>
      <c r="C110" s="3"/>
      <c r="D110" s="3"/>
      <c r="E110" s="3"/>
      <c r="F110" s="3"/>
      <c r="G110" s="26" t="n">
        <v>0</v>
      </c>
      <c r="H110" s="1"/>
      <c r="I110" s="1"/>
    </row>
    <row r="111" customFormat="false" ht="13.5" hidden="false" customHeight="true" outlineLevel="0" collapsed="false">
      <c r="A111" s="19" t="s">
        <v>70</v>
      </c>
      <c r="B111" s="37" t="s">
        <v>110</v>
      </c>
      <c r="C111" s="37"/>
      <c r="D111" s="37"/>
      <c r="E111" s="37"/>
      <c r="F111" s="37"/>
      <c r="G111" s="26" t="n">
        <f aca="false">G110*F90</f>
        <v>0</v>
      </c>
      <c r="H111" s="1"/>
      <c r="I111" s="1"/>
    </row>
    <row r="112" customFormat="false" ht="13.5" hidden="false" customHeight="true" outlineLevel="0" collapsed="false">
      <c r="A112" s="19" t="s">
        <v>72</v>
      </c>
      <c r="B112" s="37" t="s">
        <v>111</v>
      </c>
      <c r="C112" s="37"/>
      <c r="D112" s="37"/>
      <c r="E112" s="37"/>
      <c r="F112" s="37"/>
      <c r="G112" s="26" t="n">
        <f aca="false">SUM(G113:G114)</f>
        <v>0</v>
      </c>
      <c r="H112" s="1"/>
      <c r="I112" s="1"/>
    </row>
    <row r="113" customFormat="false" ht="13.5" hidden="false" customHeight="false" outlineLevel="0" collapsed="false">
      <c r="A113" s="19"/>
      <c r="B113" s="3" t="s">
        <v>112</v>
      </c>
      <c r="C113" s="3"/>
      <c r="D113" s="3"/>
      <c r="E113" s="3"/>
      <c r="F113" s="3"/>
      <c r="G113" s="26" t="n">
        <f aca="false">G110*8%*40%</f>
        <v>0</v>
      </c>
      <c r="H113" s="1"/>
      <c r="I113" s="1"/>
    </row>
    <row r="114" customFormat="false" ht="13.5" hidden="false" customHeight="false" outlineLevel="0" collapsed="false">
      <c r="A114" s="19"/>
      <c r="B114" s="3" t="s">
        <v>113</v>
      </c>
      <c r="C114" s="3"/>
      <c r="D114" s="3"/>
      <c r="E114" s="3"/>
      <c r="F114" s="3"/>
      <c r="G114" s="26" t="n">
        <v>0</v>
      </c>
      <c r="H114" s="1"/>
      <c r="I114" s="1"/>
    </row>
    <row r="115" customFormat="false" ht="13.5" hidden="false" customHeight="false" outlineLevel="0" collapsed="false">
      <c r="A115" s="30" t="s">
        <v>74</v>
      </c>
      <c r="B115" s="30"/>
      <c r="C115" s="30"/>
      <c r="D115" s="30"/>
      <c r="E115" s="30"/>
      <c r="F115" s="30"/>
      <c r="G115" s="26" t="n">
        <f aca="false">G105+G106+G107+G110+G111+G112</f>
        <v>0</v>
      </c>
      <c r="H115" s="1"/>
      <c r="I115" s="1"/>
    </row>
    <row r="116" customFormat="false" ht="13.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</row>
    <row r="117" customFormat="false" ht="13.5" hidden="false" customHeight="false" outlineLevel="0" collapsed="false">
      <c r="A117" s="3" t="s">
        <v>114</v>
      </c>
      <c r="B117" s="3"/>
      <c r="C117" s="3"/>
      <c r="D117" s="3"/>
      <c r="E117" s="3"/>
      <c r="F117" s="3"/>
      <c r="G117" s="19" t="s">
        <v>56</v>
      </c>
      <c r="H117" s="1"/>
      <c r="I117" s="1"/>
    </row>
    <row r="118" customFormat="false" ht="13.5" hidden="false" customHeight="false" outlineLevel="0" collapsed="false">
      <c r="A118" s="19" t="s">
        <v>44</v>
      </c>
      <c r="B118" s="3" t="s">
        <v>115</v>
      </c>
      <c r="C118" s="3"/>
      <c r="D118" s="3"/>
      <c r="E118" s="3"/>
      <c r="F118" s="3"/>
      <c r="G118" s="31" t="n">
        <v>0</v>
      </c>
      <c r="H118" s="1"/>
      <c r="I118" s="1"/>
    </row>
    <row r="119" customFormat="false" ht="13.5" hidden="false" customHeight="false" outlineLevel="0" collapsed="false">
      <c r="A119" s="19" t="s">
        <v>46</v>
      </c>
      <c r="B119" s="3" t="s">
        <v>116</v>
      </c>
      <c r="C119" s="3"/>
      <c r="D119" s="3"/>
      <c r="E119" s="3"/>
      <c r="F119" s="3"/>
      <c r="G119" s="26" t="n">
        <v>0</v>
      </c>
      <c r="H119" s="1"/>
      <c r="I119" s="1"/>
    </row>
    <row r="120" customFormat="false" ht="13.5" hidden="false" customHeight="false" outlineLevel="0" collapsed="false">
      <c r="A120" s="19" t="s">
        <v>59</v>
      </c>
      <c r="B120" s="3" t="s">
        <v>117</v>
      </c>
      <c r="C120" s="3"/>
      <c r="D120" s="3"/>
      <c r="E120" s="3"/>
      <c r="F120" s="3"/>
      <c r="G120" s="26" t="n">
        <v>0</v>
      </c>
      <c r="H120" s="1"/>
      <c r="I120" s="1"/>
    </row>
    <row r="121" customFormat="false" ht="13.5" hidden="false" customHeight="false" outlineLevel="0" collapsed="false">
      <c r="A121" s="19" t="s">
        <v>61</v>
      </c>
      <c r="B121" s="3" t="s">
        <v>118</v>
      </c>
      <c r="C121" s="3"/>
      <c r="D121" s="3"/>
      <c r="E121" s="3"/>
      <c r="F121" s="3"/>
      <c r="G121" s="26" t="n">
        <v>0</v>
      </c>
      <c r="H121" s="1"/>
      <c r="I121" s="1"/>
    </row>
    <row r="122" customFormat="false" ht="13.5" hidden="false" customHeight="false" outlineLevel="0" collapsed="false">
      <c r="A122" s="19" t="s">
        <v>70</v>
      </c>
      <c r="B122" s="3" t="s">
        <v>119</v>
      </c>
      <c r="C122" s="3"/>
      <c r="D122" s="3"/>
      <c r="E122" s="3"/>
      <c r="F122" s="3"/>
      <c r="G122" s="28"/>
      <c r="H122" s="1"/>
      <c r="I122" s="1"/>
    </row>
    <row r="123" customFormat="false" ht="15" hidden="false" customHeight="true" outlineLevel="0" collapsed="false">
      <c r="A123" s="7" t="s">
        <v>120</v>
      </c>
      <c r="B123" s="7"/>
      <c r="C123" s="7"/>
      <c r="D123" s="7"/>
      <c r="E123" s="7"/>
      <c r="F123" s="7"/>
      <c r="G123" s="26" t="n">
        <f aca="false">SUM(G118:G122)</f>
        <v>0</v>
      </c>
      <c r="H123" s="1"/>
      <c r="I123" s="1"/>
    </row>
    <row r="124" customFormat="false" ht="13.5" hidden="false" customHeight="true" outlineLevel="0" collapsed="false">
      <c r="A124" s="19" t="s">
        <v>90</v>
      </c>
      <c r="B124" s="37" t="s">
        <v>121</v>
      </c>
      <c r="C124" s="37"/>
      <c r="D124" s="37"/>
      <c r="E124" s="37"/>
      <c r="F124" s="37"/>
      <c r="G124" s="26" t="n">
        <f aca="false">G123*F90</f>
        <v>0</v>
      </c>
      <c r="H124" s="1"/>
      <c r="I124" s="1"/>
    </row>
    <row r="125" customFormat="false" ht="13.5" hidden="false" customHeight="false" outlineLevel="0" collapsed="false">
      <c r="A125" s="30" t="s">
        <v>74</v>
      </c>
      <c r="B125" s="30"/>
      <c r="C125" s="30"/>
      <c r="D125" s="30"/>
      <c r="E125" s="30"/>
      <c r="F125" s="30"/>
      <c r="G125" s="26" t="n">
        <f aca="false">SUM(G123:G124)</f>
        <v>0</v>
      </c>
      <c r="H125" s="1"/>
      <c r="I125" s="1"/>
    </row>
    <row r="126" customFormat="false" ht="13.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</row>
    <row r="127" customFormat="false" ht="13.5" hidden="false" customHeight="false" outlineLevel="0" collapsed="false">
      <c r="A127" s="18" t="s">
        <v>122</v>
      </c>
      <c r="B127" s="18"/>
      <c r="C127" s="18"/>
      <c r="D127" s="18"/>
      <c r="E127" s="18"/>
      <c r="F127" s="18"/>
      <c r="G127" s="18"/>
      <c r="H127" s="1"/>
      <c r="I127" s="1"/>
    </row>
    <row r="128" customFormat="false" ht="13.5" hidden="false" customHeight="false" outlineLevel="0" collapsed="false">
      <c r="A128" s="3" t="s">
        <v>123</v>
      </c>
      <c r="B128" s="3"/>
      <c r="C128" s="3"/>
      <c r="D128" s="3"/>
      <c r="E128" s="3"/>
      <c r="F128" s="3"/>
      <c r="G128" s="19" t="s">
        <v>56</v>
      </c>
      <c r="H128" s="1"/>
      <c r="I128" s="1"/>
    </row>
    <row r="129" customFormat="false" ht="13.5" hidden="false" customHeight="false" outlineLevel="0" collapsed="false">
      <c r="A129" s="28" t="s">
        <v>124</v>
      </c>
      <c r="B129" s="3" t="s">
        <v>125</v>
      </c>
      <c r="C129" s="3"/>
      <c r="D129" s="3"/>
      <c r="E129" s="3"/>
      <c r="F129" s="3"/>
      <c r="G129" s="26" t="n">
        <f aca="false">G90</f>
        <v>1741.54063584</v>
      </c>
      <c r="H129" s="1"/>
      <c r="I129" s="1"/>
    </row>
    <row r="130" customFormat="false" ht="13.5" hidden="false" customHeight="false" outlineLevel="0" collapsed="false">
      <c r="A130" s="28" t="s">
        <v>126</v>
      </c>
      <c r="B130" s="3" t="s">
        <v>95</v>
      </c>
      <c r="C130" s="3"/>
      <c r="D130" s="3"/>
      <c r="E130" s="3"/>
      <c r="F130" s="3"/>
      <c r="G130" s="26" t="n">
        <f aca="false">G96</f>
        <v>1258.83100308</v>
      </c>
      <c r="H130" s="1"/>
      <c r="I130" s="1"/>
    </row>
    <row r="131" customFormat="false" ht="13.5" hidden="false" customHeight="false" outlineLevel="0" collapsed="false">
      <c r="A131" s="28" t="s">
        <v>128</v>
      </c>
      <c r="B131" s="3" t="s">
        <v>99</v>
      </c>
      <c r="C131" s="3"/>
      <c r="D131" s="3"/>
      <c r="E131" s="3"/>
      <c r="F131" s="3"/>
      <c r="G131" s="26" t="n">
        <f aca="false">G102</f>
        <v>0</v>
      </c>
      <c r="H131" s="1"/>
      <c r="I131" s="1"/>
    </row>
    <row r="132" customFormat="false" ht="13.5" hidden="false" customHeight="false" outlineLevel="0" collapsed="false">
      <c r="A132" s="28" t="s">
        <v>129</v>
      </c>
      <c r="B132" s="3" t="s">
        <v>130</v>
      </c>
      <c r="C132" s="3"/>
      <c r="D132" s="3"/>
      <c r="E132" s="3"/>
      <c r="F132" s="3"/>
      <c r="G132" s="26" t="n">
        <f aca="false">G115</f>
        <v>0</v>
      </c>
      <c r="H132" s="1"/>
      <c r="I132" s="1"/>
    </row>
    <row r="133" customFormat="false" ht="13.5" hidden="false" customHeight="false" outlineLevel="0" collapsed="false">
      <c r="A133" s="28" t="s">
        <v>131</v>
      </c>
      <c r="B133" s="3" t="s">
        <v>132</v>
      </c>
      <c r="C133" s="3"/>
      <c r="D133" s="3"/>
      <c r="E133" s="3"/>
      <c r="F133" s="3"/>
      <c r="G133" s="26" t="n">
        <f aca="false">G125</f>
        <v>0</v>
      </c>
      <c r="H133" s="1"/>
      <c r="I133" s="1"/>
    </row>
    <row r="134" customFormat="false" ht="13.5" hidden="false" customHeight="false" outlineLevel="0" collapsed="false">
      <c r="A134" s="30" t="s">
        <v>74</v>
      </c>
      <c r="B134" s="30"/>
      <c r="C134" s="30"/>
      <c r="D134" s="30"/>
      <c r="E134" s="30"/>
      <c r="F134" s="30"/>
      <c r="G134" s="26" t="n">
        <f aca="false">SUM(G129:G133)</f>
        <v>3000.37163892</v>
      </c>
      <c r="H134" s="1"/>
      <c r="I134" s="1"/>
    </row>
    <row r="135" customFormat="false" ht="13.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</row>
    <row r="136" customFormat="false" ht="13.5" hidden="false" customHeight="false" outlineLevel="0" collapsed="false">
      <c r="A136" s="1" t="s">
        <v>133</v>
      </c>
      <c r="B136" s="1"/>
      <c r="C136" s="1"/>
      <c r="D136" s="1"/>
      <c r="E136" s="1"/>
      <c r="F136" s="1"/>
      <c r="G136" s="1"/>
      <c r="H136" s="1"/>
      <c r="I136" s="1"/>
    </row>
    <row r="137" customFormat="false" ht="13.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</row>
    <row r="138" customFormat="false" ht="13.5" hidden="false" customHeight="false" outlineLevel="0" collapsed="false">
      <c r="A138" s="28" t="s">
        <v>134</v>
      </c>
      <c r="B138" s="3" t="s">
        <v>135</v>
      </c>
      <c r="C138" s="3"/>
      <c r="D138" s="3"/>
      <c r="E138" s="3"/>
      <c r="F138" s="19" t="s">
        <v>84</v>
      </c>
      <c r="G138" s="19" t="s">
        <v>56</v>
      </c>
      <c r="H138" s="1"/>
      <c r="I138" s="1"/>
    </row>
    <row r="139" customFormat="false" ht="13.5" hidden="false" customHeight="false" outlineLevel="0" collapsed="false">
      <c r="A139" s="28" t="s">
        <v>44</v>
      </c>
      <c r="B139" s="3" t="s">
        <v>136</v>
      </c>
      <c r="C139" s="3"/>
      <c r="D139" s="3"/>
      <c r="E139" s="3"/>
      <c r="F139" s="29" t="n">
        <v>0.1</v>
      </c>
      <c r="G139" s="26" t="n">
        <f aca="false">(G60+G71+G77+G134)*F139</f>
        <v>829.949501892</v>
      </c>
      <c r="H139" s="1"/>
      <c r="I139" s="1"/>
    </row>
    <row r="140" customFormat="false" ht="13.5" hidden="false" customHeight="false" outlineLevel="0" collapsed="false">
      <c r="A140" s="28" t="s">
        <v>46</v>
      </c>
      <c r="B140" s="3" t="s">
        <v>137</v>
      </c>
      <c r="C140" s="3"/>
      <c r="D140" s="3"/>
      <c r="E140" s="3"/>
      <c r="F140" s="29" t="n">
        <v>0.1</v>
      </c>
      <c r="G140" s="26" t="n">
        <f aca="false">(G60+G71+G77+G134+G139)*F140</f>
        <v>912.9444520812</v>
      </c>
      <c r="H140" s="1"/>
      <c r="I140" s="1"/>
    </row>
    <row r="141" customFormat="false" ht="13.5" hidden="false" customHeight="false" outlineLevel="0" collapsed="false">
      <c r="A141" s="28" t="s">
        <v>59</v>
      </c>
      <c r="B141" s="3" t="s">
        <v>138</v>
      </c>
      <c r="C141" s="3"/>
      <c r="D141" s="3"/>
      <c r="E141" s="3"/>
      <c r="F141" s="29" t="n">
        <f aca="false">F143+F144+F148+F145</f>
        <v>0.0865</v>
      </c>
      <c r="G141" s="26"/>
      <c r="H141" s="1"/>
      <c r="I141" s="1"/>
    </row>
    <row r="142" customFormat="false" ht="13.5" hidden="false" customHeight="false" outlineLevel="0" collapsed="false">
      <c r="A142" s="28" t="s">
        <v>139</v>
      </c>
      <c r="B142" s="3" t="s">
        <v>140</v>
      </c>
      <c r="C142" s="3"/>
      <c r="D142" s="3"/>
      <c r="E142" s="3"/>
      <c r="F142" s="29"/>
      <c r="G142" s="28"/>
      <c r="H142" s="1"/>
      <c r="I142" s="1"/>
    </row>
    <row r="143" customFormat="false" ht="13.5" hidden="false" customHeight="false" outlineLevel="0" collapsed="false">
      <c r="A143" s="28"/>
      <c r="B143" s="3" t="s">
        <v>141</v>
      </c>
      <c r="C143" s="3"/>
      <c r="D143" s="3"/>
      <c r="E143" s="3"/>
      <c r="F143" s="29" t="n">
        <v>0.0065</v>
      </c>
      <c r="G143" s="26" t="n">
        <f aca="false">G162*F143</f>
        <v>71.4565170485012</v>
      </c>
      <c r="H143" s="1"/>
      <c r="I143" s="1"/>
    </row>
    <row r="144" customFormat="false" ht="13.5" hidden="false" customHeight="false" outlineLevel="0" collapsed="false">
      <c r="A144" s="28"/>
      <c r="B144" s="3" t="s">
        <v>142</v>
      </c>
      <c r="C144" s="3"/>
      <c r="D144" s="3"/>
      <c r="E144" s="3"/>
      <c r="F144" s="29" t="n">
        <v>0.03</v>
      </c>
      <c r="G144" s="26" t="n">
        <f aca="false">G162*F144</f>
        <v>329.799309454621</v>
      </c>
      <c r="H144" s="1"/>
      <c r="I144" s="1"/>
    </row>
    <row r="145" customFormat="false" ht="13.5" hidden="false" customHeight="false" outlineLevel="0" collapsed="false">
      <c r="A145" s="28"/>
      <c r="B145" s="3" t="s">
        <v>52</v>
      </c>
      <c r="C145" s="3"/>
      <c r="D145" s="3"/>
      <c r="E145" s="3"/>
      <c r="F145" s="29" t="n">
        <v>0</v>
      </c>
      <c r="G145" s="26" t="n">
        <f aca="false">G162*F145</f>
        <v>0</v>
      </c>
      <c r="H145" s="1"/>
      <c r="I145" s="1"/>
    </row>
    <row r="146" customFormat="false" ht="13.5" hidden="false" customHeight="false" outlineLevel="0" collapsed="false">
      <c r="A146" s="28" t="s">
        <v>143</v>
      </c>
      <c r="B146" s="3" t="s">
        <v>144</v>
      </c>
      <c r="C146" s="3"/>
      <c r="D146" s="3"/>
      <c r="E146" s="3"/>
      <c r="F146" s="29"/>
      <c r="G146" s="28"/>
      <c r="H146" s="1"/>
      <c r="I146" s="1"/>
    </row>
    <row r="147" customFormat="false" ht="13.5" hidden="false" customHeight="false" outlineLevel="0" collapsed="false">
      <c r="A147" s="28" t="s">
        <v>143</v>
      </c>
      <c r="B147" s="3" t="s">
        <v>178</v>
      </c>
      <c r="C147" s="3"/>
      <c r="D147" s="3"/>
      <c r="E147" s="3"/>
      <c r="F147" s="29"/>
      <c r="G147" s="28"/>
      <c r="H147" s="1"/>
      <c r="I147" s="1"/>
    </row>
    <row r="148" customFormat="false" ht="13.5" hidden="false" customHeight="false" outlineLevel="0" collapsed="false">
      <c r="A148" s="28" t="s">
        <v>145</v>
      </c>
      <c r="B148" s="3" t="s">
        <v>148</v>
      </c>
      <c r="C148" s="3"/>
      <c r="D148" s="3"/>
      <c r="E148" s="3"/>
      <c r="F148" s="29" t="n">
        <v>0.05</v>
      </c>
      <c r="G148" s="26" t="n">
        <f aca="false">G162*F148</f>
        <v>549.665515757701</v>
      </c>
      <c r="H148" s="1"/>
      <c r="I148" s="1"/>
    </row>
    <row r="149" customFormat="false" ht="13.5" hidden="false" customHeight="false" outlineLevel="0" collapsed="false">
      <c r="A149" s="30" t="s">
        <v>74</v>
      </c>
      <c r="B149" s="30"/>
      <c r="C149" s="30"/>
      <c r="D149" s="30"/>
      <c r="E149" s="30"/>
      <c r="F149" s="30"/>
      <c r="G149" s="26" t="n">
        <f aca="false">SUM(G139:G148)</f>
        <v>2693.81529623402</v>
      </c>
      <c r="H149" s="1"/>
      <c r="I149" s="1"/>
    </row>
    <row r="150" customFormat="false" ht="13.5" hidden="false" customHeight="false" outlineLevel="0" collapsed="false">
      <c r="A150" s="18" t="s">
        <v>149</v>
      </c>
      <c r="B150" s="18"/>
      <c r="C150" s="18"/>
      <c r="D150" s="18"/>
      <c r="E150" s="18"/>
      <c r="F150" s="18"/>
      <c r="G150" s="18"/>
      <c r="H150" s="1"/>
      <c r="I150" s="1"/>
    </row>
    <row r="151" customFormat="false" ht="13.5" hidden="false" customHeight="false" outlineLevel="0" collapsed="false">
      <c r="A151" s="18" t="s">
        <v>150</v>
      </c>
      <c r="B151" s="18"/>
      <c r="C151" s="18"/>
      <c r="D151" s="18"/>
      <c r="E151" s="18"/>
      <c r="F151" s="18"/>
      <c r="G151" s="18"/>
      <c r="H151" s="1"/>
      <c r="I151" s="1"/>
    </row>
    <row r="152" customFormat="false" ht="13.5" hidden="false" customHeight="false" outlineLevel="0" collapsed="false">
      <c r="A152" s="18" t="s">
        <v>151</v>
      </c>
      <c r="B152" s="18"/>
      <c r="C152" s="18"/>
      <c r="D152" s="18"/>
      <c r="E152" s="18"/>
      <c r="F152" s="18"/>
      <c r="G152" s="18"/>
      <c r="H152" s="1"/>
      <c r="I152" s="1"/>
    </row>
    <row r="153" customFormat="false" ht="13.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</row>
    <row r="154" customFormat="false" ht="13.5" hidden="false" customHeight="true" outlineLevel="0" collapsed="false">
      <c r="A154" s="1" t="s">
        <v>152</v>
      </c>
      <c r="B154" s="1"/>
      <c r="C154" s="1"/>
      <c r="D154" s="1"/>
      <c r="E154" s="1"/>
      <c r="F154" s="1"/>
      <c r="G154" s="1"/>
      <c r="H154" s="1"/>
      <c r="I154" s="1"/>
    </row>
    <row r="155" customFormat="false" ht="13.5" hidden="false" customHeight="true" outlineLevel="0" collapsed="false">
      <c r="A155" s="9" t="s">
        <v>153</v>
      </c>
      <c r="B155" s="9"/>
      <c r="C155" s="9"/>
      <c r="D155" s="9"/>
      <c r="E155" s="9"/>
      <c r="F155" s="9"/>
      <c r="G155" s="38" t="s">
        <v>154</v>
      </c>
      <c r="H155" s="1"/>
      <c r="I155" s="1"/>
    </row>
    <row r="156" customFormat="false" ht="13.5" hidden="false" customHeight="false" outlineLevel="0" collapsed="false">
      <c r="A156" s="28" t="s">
        <v>44</v>
      </c>
      <c r="B156" s="3" t="s">
        <v>155</v>
      </c>
      <c r="C156" s="3"/>
      <c r="D156" s="3"/>
      <c r="E156" s="3"/>
      <c r="F156" s="3"/>
      <c r="G156" s="26" t="n">
        <f aca="false">G60</f>
        <v>4732.44738</v>
      </c>
      <c r="H156" s="1"/>
      <c r="I156" s="1"/>
    </row>
    <row r="157" customFormat="false" ht="13.5" hidden="false" customHeight="false" outlineLevel="0" collapsed="false">
      <c r="A157" s="28" t="s">
        <v>46</v>
      </c>
      <c r="B157" s="3" t="s">
        <v>156</v>
      </c>
      <c r="C157" s="3"/>
      <c r="D157" s="3"/>
      <c r="E157" s="3"/>
      <c r="F157" s="3"/>
      <c r="G157" s="26" t="n">
        <f aca="false">G71</f>
        <v>566.676</v>
      </c>
      <c r="H157" s="1"/>
      <c r="I157" s="1"/>
    </row>
    <row r="158" customFormat="false" ht="13.5" hidden="false" customHeight="false" outlineLevel="0" collapsed="false">
      <c r="A158" s="28" t="s">
        <v>59</v>
      </c>
      <c r="B158" s="3" t="s">
        <v>157</v>
      </c>
      <c r="C158" s="3"/>
      <c r="D158" s="3"/>
      <c r="E158" s="3"/>
      <c r="F158" s="3"/>
      <c r="G158" s="26" t="n">
        <f aca="false">G77</f>
        <v>0</v>
      </c>
      <c r="H158" s="1"/>
      <c r="I158" s="1"/>
    </row>
    <row r="159" customFormat="false" ht="13.5" hidden="false" customHeight="false" outlineLevel="0" collapsed="false">
      <c r="A159" s="28" t="s">
        <v>61</v>
      </c>
      <c r="B159" s="3" t="s">
        <v>158</v>
      </c>
      <c r="C159" s="3"/>
      <c r="D159" s="3"/>
      <c r="E159" s="3"/>
      <c r="F159" s="3"/>
      <c r="G159" s="26" t="n">
        <f aca="false">G134</f>
        <v>3000.37163892</v>
      </c>
      <c r="H159" s="1"/>
      <c r="I159" s="1"/>
    </row>
    <row r="160" customFormat="false" ht="13.5" hidden="false" customHeight="false" outlineLevel="0" collapsed="false">
      <c r="A160" s="39" t="s">
        <v>159</v>
      </c>
      <c r="B160" s="39"/>
      <c r="C160" s="39"/>
      <c r="D160" s="39"/>
      <c r="E160" s="39"/>
      <c r="F160" s="39"/>
      <c r="G160" s="26"/>
      <c r="H160" s="1"/>
      <c r="I160" s="1"/>
    </row>
    <row r="161" customFormat="false" ht="13.5" hidden="false" customHeight="false" outlineLevel="0" collapsed="false">
      <c r="A161" s="28" t="s">
        <v>70</v>
      </c>
      <c r="B161" s="3" t="s">
        <v>160</v>
      </c>
      <c r="C161" s="3"/>
      <c r="D161" s="3"/>
      <c r="E161" s="3"/>
      <c r="F161" s="3"/>
      <c r="G161" s="26" t="n">
        <f aca="false">G149</f>
        <v>2693.81529623402</v>
      </c>
      <c r="H161" s="1"/>
      <c r="I161" s="1"/>
    </row>
    <row r="162" customFormat="false" ht="13.5" hidden="false" customHeight="false" outlineLevel="0" collapsed="false">
      <c r="A162" s="30" t="s">
        <v>161</v>
      </c>
      <c r="B162" s="30"/>
      <c r="C162" s="30"/>
      <c r="D162" s="30"/>
      <c r="E162" s="30"/>
      <c r="F162" s="30"/>
      <c r="G162" s="26" t="n">
        <f aca="false">(G60+G71+G77+G134+G139+G140)/(1-F141)</f>
        <v>10993.310315154</v>
      </c>
      <c r="H162" s="1"/>
      <c r="I162" s="1"/>
    </row>
    <row r="163" customFormat="false" ht="13.5" hidden="false" customHeight="false" outlineLevel="0" collapsed="false">
      <c r="A163" s="40" t="s">
        <v>162</v>
      </c>
      <c r="B163" s="40"/>
      <c r="C163" s="40"/>
      <c r="D163" s="40"/>
      <c r="E163" s="40"/>
      <c r="F163" s="40"/>
      <c r="G163" s="40"/>
      <c r="H163" s="1"/>
      <c r="I163" s="1"/>
    </row>
    <row r="164" customFormat="false" ht="13.5" hidden="false" customHeight="false" outlineLevel="0" collapsed="false">
      <c r="A164" s="40" t="s">
        <v>163</v>
      </c>
      <c r="B164" s="40"/>
      <c r="C164" s="40"/>
      <c r="D164" s="40"/>
      <c r="E164" s="40"/>
      <c r="F164" s="40"/>
      <c r="G164" s="40"/>
      <c r="H164" s="1"/>
      <c r="I164" s="1"/>
    </row>
    <row r="165" customFormat="false" ht="13.5" hidden="false" customHeight="false" outlineLevel="0" collapsed="false">
      <c r="A165" s="40" t="s">
        <v>164</v>
      </c>
      <c r="B165" s="40"/>
      <c r="C165" s="40"/>
      <c r="D165" s="40"/>
      <c r="E165" s="40"/>
      <c r="F165" s="40"/>
      <c r="G165" s="40"/>
      <c r="H165" s="1"/>
      <c r="I165" s="1"/>
    </row>
    <row r="166" customFormat="false" ht="13.5" hidden="false" customHeight="false" outlineLevel="0" collapsed="false">
      <c r="A166" s="1" t="s">
        <v>165</v>
      </c>
      <c r="B166" s="1"/>
      <c r="C166" s="1"/>
      <c r="D166" s="1"/>
      <c r="E166" s="1"/>
      <c r="F166" s="1"/>
      <c r="G166" s="1"/>
      <c r="H166" s="1"/>
      <c r="I166" s="1"/>
    </row>
    <row r="167" customFormat="false" ht="13.5" hidden="false" customHeight="false" outlineLevel="0" collapsed="false">
      <c r="A167" s="1" t="s">
        <v>166</v>
      </c>
      <c r="B167" s="1"/>
      <c r="C167" s="1"/>
      <c r="D167" s="1"/>
      <c r="E167" s="1"/>
      <c r="F167" s="1"/>
      <c r="G167" s="1"/>
      <c r="H167" s="1"/>
      <c r="I167" s="1"/>
    </row>
    <row r="168" customFormat="false" ht="13.5" hidden="false" customHeight="false" outlineLevel="0" collapsed="false">
      <c r="A168" s="1" t="s">
        <v>167</v>
      </c>
      <c r="B168" s="1"/>
      <c r="C168" s="1"/>
      <c r="D168" s="1"/>
      <c r="E168" s="1"/>
      <c r="F168" s="1"/>
      <c r="G168" s="1"/>
      <c r="H168" s="1"/>
      <c r="I168" s="1"/>
    </row>
    <row r="169" customFormat="false" ht="13.5" hidden="false" customHeight="false" outlineLevel="0" collapsed="false">
      <c r="A169" s="1" t="s">
        <v>168</v>
      </c>
      <c r="B169" s="1"/>
      <c r="C169" s="1"/>
      <c r="D169" s="1"/>
      <c r="E169" s="1"/>
      <c r="F169" s="1"/>
      <c r="G169" s="1"/>
      <c r="H169" s="1"/>
      <c r="I169" s="1"/>
    </row>
    <row r="170" customFormat="false" ht="13.5" hidden="false" customHeight="false" outlineLevel="0" collapsed="false">
      <c r="A170" s="1" t="s">
        <v>169</v>
      </c>
      <c r="B170" s="1"/>
      <c r="C170" s="1"/>
      <c r="D170" s="1"/>
      <c r="E170" s="1"/>
      <c r="F170" s="1"/>
      <c r="G170" s="1"/>
      <c r="H170" s="1"/>
      <c r="I170" s="1"/>
    </row>
    <row r="171" customFormat="false" ht="13.5" hidden="false" customHeight="false" outlineLevel="0" collapsed="false">
      <c r="A171" s="1" t="s">
        <v>170</v>
      </c>
      <c r="B171" s="1"/>
      <c r="C171" s="1"/>
      <c r="D171" s="1"/>
      <c r="E171" s="1"/>
      <c r="F171" s="1"/>
      <c r="G171" s="1"/>
      <c r="H171" s="1"/>
      <c r="I171" s="1"/>
    </row>
    <row r="172" customFormat="false" ht="13.5" hidden="false" customHeight="false" outlineLevel="0" collapsed="false">
      <c r="A172" s="1" t="s">
        <v>171</v>
      </c>
      <c r="B172" s="1"/>
      <c r="C172" s="1"/>
      <c r="D172" s="1"/>
      <c r="E172" s="1"/>
      <c r="F172" s="1"/>
      <c r="G172" s="1"/>
      <c r="H172" s="1"/>
      <c r="I172" s="1"/>
    </row>
    <row r="173" customFormat="false" ht="13.5" hidden="false" customHeight="false" outlineLevel="0" collapsed="false">
      <c r="A173" s="1" t="s">
        <v>172</v>
      </c>
      <c r="B173" s="1"/>
      <c r="C173" s="1"/>
      <c r="D173" s="1"/>
      <c r="E173" s="1"/>
      <c r="F173" s="1"/>
      <c r="G173" s="1"/>
      <c r="H173" s="1"/>
      <c r="I173" s="1"/>
    </row>
    <row r="174" customFormat="false" ht="13.5" hidden="false" customHeight="false" outlineLevel="0" collapsed="false">
      <c r="A174" s="1" t="s">
        <v>179</v>
      </c>
    </row>
  </sheetData>
  <mergeCells count="141">
    <mergeCell ref="A1:G1"/>
    <mergeCell ref="A2:G2"/>
    <mergeCell ref="A3:G3"/>
    <mergeCell ref="A5:G5"/>
    <mergeCell ref="A6:G6"/>
    <mergeCell ref="A8:G8"/>
    <mergeCell ref="A10:G10"/>
    <mergeCell ref="A12:E12"/>
    <mergeCell ref="F12:G12"/>
    <mergeCell ref="A13:E13"/>
    <mergeCell ref="F13:G13"/>
    <mergeCell ref="A14:E14"/>
    <mergeCell ref="F14:G14"/>
    <mergeCell ref="A15:E15"/>
    <mergeCell ref="F15:G15"/>
    <mergeCell ref="A17:G17"/>
    <mergeCell ref="A19:B19"/>
    <mergeCell ref="C19:D19"/>
    <mergeCell ref="E19:G19"/>
    <mergeCell ref="A20:B20"/>
    <mergeCell ref="C20:D20"/>
    <mergeCell ref="E20:G20"/>
    <mergeCell ref="A22:G22"/>
    <mergeCell ref="A26:I26"/>
    <mergeCell ref="A29:G29"/>
    <mergeCell ref="A31:G31"/>
    <mergeCell ref="A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A40:G40"/>
    <mergeCell ref="A42:G42"/>
    <mergeCell ref="A44:G44"/>
    <mergeCell ref="B45:D45"/>
    <mergeCell ref="B46:D46"/>
    <mergeCell ref="B47:D47"/>
    <mergeCell ref="A48:F48"/>
    <mergeCell ref="A49:F49"/>
    <mergeCell ref="A50:E50"/>
    <mergeCell ref="B51:F51"/>
    <mergeCell ref="A52:F52"/>
    <mergeCell ref="A54:G54"/>
    <mergeCell ref="B55:E55"/>
    <mergeCell ref="B56:E56"/>
    <mergeCell ref="B57:E57"/>
    <mergeCell ref="B58:E58"/>
    <mergeCell ref="B59:E59"/>
    <mergeCell ref="A60:F60"/>
    <mergeCell ref="A62:G62"/>
    <mergeCell ref="A63:F63"/>
    <mergeCell ref="B64:F64"/>
    <mergeCell ref="B66:F66"/>
    <mergeCell ref="B67:F67"/>
    <mergeCell ref="B68:F68"/>
    <mergeCell ref="B69:F69"/>
    <mergeCell ref="B70:F70"/>
    <mergeCell ref="A71:F71"/>
    <mergeCell ref="A73:G73"/>
    <mergeCell ref="A74:F74"/>
    <mergeCell ref="B75:F75"/>
    <mergeCell ref="B76:F76"/>
    <mergeCell ref="A77:F77"/>
    <mergeCell ref="A79:G79"/>
    <mergeCell ref="A80:G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A90:D90"/>
    <mergeCell ref="A92:F92"/>
    <mergeCell ref="B93:F93"/>
    <mergeCell ref="B95:F95"/>
    <mergeCell ref="A96:F96"/>
    <mergeCell ref="A98:F98"/>
    <mergeCell ref="B99:F99"/>
    <mergeCell ref="B100:F100"/>
    <mergeCell ref="B101:F101"/>
    <mergeCell ref="A102:F102"/>
    <mergeCell ref="A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A115:F115"/>
    <mergeCell ref="A117:F117"/>
    <mergeCell ref="B118:F118"/>
    <mergeCell ref="B119:F119"/>
    <mergeCell ref="B120:F120"/>
    <mergeCell ref="B121:F121"/>
    <mergeCell ref="B122:F122"/>
    <mergeCell ref="A123:F123"/>
    <mergeCell ref="B124:F124"/>
    <mergeCell ref="A125:F125"/>
    <mergeCell ref="A127:G127"/>
    <mergeCell ref="A128:F128"/>
    <mergeCell ref="B129:F129"/>
    <mergeCell ref="B130:F130"/>
    <mergeCell ref="B131:F131"/>
    <mergeCell ref="B132:F132"/>
    <mergeCell ref="B133:F133"/>
    <mergeCell ref="A134:F134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8:E148"/>
    <mergeCell ref="A149:F149"/>
    <mergeCell ref="A150:G150"/>
    <mergeCell ref="A151:G151"/>
    <mergeCell ref="A152:G152"/>
    <mergeCell ref="A155:F155"/>
    <mergeCell ref="B156:F156"/>
    <mergeCell ref="B157:F157"/>
    <mergeCell ref="B158:F158"/>
    <mergeCell ref="B159:F159"/>
    <mergeCell ref="A160:F160"/>
    <mergeCell ref="B161:F161"/>
    <mergeCell ref="A162:F16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25" defaultRowHeight="14.25" customHeight="false" zeroHeight="false" outlineLevelRow="0" outlineLevelCol="0"/>
  <cols>
    <col collapsed="false" customWidth="true" hidden="false" outlineLevel="0" max="1" min="1" style="43" width="53.12"/>
    <col collapsed="false" customWidth="true" hidden="false" outlineLevel="0" max="2" min="2" style="44" width="5.75"/>
    <col collapsed="false" customWidth="true" hidden="false" outlineLevel="0" max="3" min="3" style="44" width="11.5"/>
    <col collapsed="false" customWidth="true" hidden="false" outlineLevel="0" max="4" min="4" style="43" width="13.12"/>
    <col collapsed="false" customWidth="true" hidden="false" outlineLevel="0" max="63" min="5" style="43" width="10.75"/>
  </cols>
  <sheetData>
    <row r="1" customFormat="false" ht="14.25" hidden="false" customHeight="false" outlineLevel="0" collapsed="false">
      <c r="A1" s="45" t="s">
        <v>180</v>
      </c>
      <c r="B1" s="45"/>
      <c r="C1" s="45"/>
      <c r="D1" s="45"/>
    </row>
    <row r="2" customFormat="false" ht="14.25" hidden="false" customHeight="false" outlineLevel="0" collapsed="false">
      <c r="A2" s="46"/>
      <c r="B2" s="46"/>
      <c r="C2" s="46"/>
      <c r="D2" s="46"/>
    </row>
    <row r="3" customFormat="false" ht="14.25" hidden="false" customHeight="false" outlineLevel="0" collapsed="false">
      <c r="A3" s="45" t="s">
        <v>181</v>
      </c>
      <c r="B3" s="45"/>
      <c r="C3" s="45"/>
      <c r="D3" s="45"/>
    </row>
    <row r="5" customFormat="false" ht="14.25" hidden="false" customHeight="false" outlineLevel="0" collapsed="false">
      <c r="A5" s="47" t="s">
        <v>182</v>
      </c>
      <c r="B5" s="47"/>
      <c r="C5" s="47"/>
      <c r="D5" s="47"/>
    </row>
    <row r="6" customFormat="false" ht="14.25" hidden="false" customHeight="false" outlineLevel="0" collapsed="false">
      <c r="D6" s="43" t="n">
        <f aca="false">'1º Turno'!G21</f>
        <v>0</v>
      </c>
    </row>
    <row r="7" customFormat="false" ht="14.25" hidden="false" customHeight="false" outlineLevel="0" collapsed="false">
      <c r="A7" s="48"/>
      <c r="B7" s="49" t="s">
        <v>183</v>
      </c>
      <c r="C7" s="49" t="s">
        <v>184</v>
      </c>
      <c r="D7" s="49" t="s">
        <v>185</v>
      </c>
    </row>
    <row r="8" customFormat="false" ht="14.25" hidden="false" customHeight="false" outlineLevel="0" collapsed="false">
      <c r="A8" s="48" t="s">
        <v>186</v>
      </c>
      <c r="B8" s="49" t="n">
        <v>1</v>
      </c>
      <c r="C8" s="50" t="n">
        <f aca="false">D20</f>
        <v>300</v>
      </c>
      <c r="D8" s="51" t="n">
        <f aca="false">B8*C8</f>
        <v>300</v>
      </c>
    </row>
    <row r="9" customFormat="false" ht="14.25" hidden="false" customHeight="false" outlineLevel="0" collapsed="false">
      <c r="A9" s="48" t="s">
        <v>187</v>
      </c>
      <c r="B9" s="49" t="n">
        <v>1</v>
      </c>
      <c r="C9" s="50" t="n">
        <f aca="false">D27</f>
        <v>1139.8</v>
      </c>
      <c r="D9" s="51" t="n">
        <f aca="false">B9*C9</f>
        <v>1139.8</v>
      </c>
    </row>
    <row r="10" customFormat="false" ht="14.25" hidden="false" customHeight="false" outlineLevel="0" collapsed="false">
      <c r="A10" s="48" t="s">
        <v>188</v>
      </c>
      <c r="B10" s="52" t="n">
        <f aca="false">B31</f>
        <v>18</v>
      </c>
      <c r="C10" s="50" t="n">
        <f aca="false">C31</f>
        <v>84</v>
      </c>
      <c r="D10" s="51" t="n">
        <f aca="false">B10*C10</f>
        <v>1512</v>
      </c>
    </row>
    <row r="11" customFormat="false" ht="14.25" hidden="false" customHeight="false" outlineLevel="0" collapsed="false">
      <c r="A11" s="48" t="s">
        <v>189</v>
      </c>
      <c r="B11" s="52" t="n">
        <f aca="false">B36</f>
        <v>5</v>
      </c>
      <c r="C11" s="50" t="n">
        <f aca="false">C36</f>
        <v>8</v>
      </c>
      <c r="D11" s="51" t="n">
        <f aca="false">D36</f>
        <v>40</v>
      </c>
    </row>
    <row r="12" customFormat="false" ht="14.25" hidden="false" customHeight="false" outlineLevel="0" collapsed="false">
      <c r="A12" s="48" t="s">
        <v>190</v>
      </c>
      <c r="B12" s="52" t="n">
        <f aca="false">B41</f>
        <v>23</v>
      </c>
      <c r="C12" s="50" t="n">
        <f aca="false">C41</f>
        <v>25.758</v>
      </c>
      <c r="D12" s="51" t="n">
        <f aca="false">D41</f>
        <v>592.434</v>
      </c>
    </row>
    <row r="13" customFormat="false" ht="14.25" hidden="false" customHeight="false" outlineLevel="0" collapsed="false">
      <c r="A13" s="48" t="s">
        <v>191</v>
      </c>
      <c r="B13" s="49" t="n">
        <v>23</v>
      </c>
      <c r="C13" s="50" t="n">
        <f aca="false">D50/B13</f>
        <v>25.1739130434783</v>
      </c>
      <c r="D13" s="51" t="n">
        <f aca="false">B13*C13</f>
        <v>579</v>
      </c>
    </row>
    <row r="14" customFormat="false" ht="14.25" hidden="false" customHeight="false" outlineLevel="0" collapsed="false">
      <c r="A14" s="48" t="s">
        <v>192</v>
      </c>
      <c r="B14" s="49"/>
      <c r="C14" s="50"/>
      <c r="D14" s="51" t="n">
        <f aca="false">SUM(D8:D13)</f>
        <v>4163.234</v>
      </c>
    </row>
    <row r="15" customFormat="false" ht="14.25" hidden="false" customHeight="false" outlineLevel="0" collapsed="false">
      <c r="A15" s="53" t="s">
        <v>193</v>
      </c>
      <c r="B15" s="54"/>
      <c r="C15" s="54"/>
      <c r="D15" s="55" t="n">
        <f aca="false">D14/B13*1.1</f>
        <v>199.111191304348</v>
      </c>
    </row>
    <row r="16" customFormat="false" ht="14.25" hidden="false" customHeight="false" outlineLevel="0" collapsed="false">
      <c r="D16" s="56"/>
    </row>
    <row r="17" customFormat="false" ht="14.25" hidden="false" customHeight="false" outlineLevel="0" collapsed="false">
      <c r="A17" s="47" t="s">
        <v>194</v>
      </c>
      <c r="B17" s="47"/>
      <c r="C17" s="47"/>
      <c r="D17" s="47"/>
    </row>
    <row r="18" customFormat="false" ht="16.5" hidden="false" customHeight="true" outlineLevel="0" collapsed="false">
      <c r="A18" s="57" t="s">
        <v>195</v>
      </c>
      <c r="B18" s="57"/>
      <c r="C18" s="57"/>
      <c r="D18" s="57"/>
    </row>
    <row r="19" customFormat="false" ht="16.5" hidden="false" customHeight="true" outlineLevel="0" collapsed="false">
      <c r="A19" s="58" t="s">
        <v>196</v>
      </c>
      <c r="B19" s="58" t="s">
        <v>183</v>
      </c>
      <c r="C19" s="58" t="s">
        <v>197</v>
      </c>
      <c r="D19" s="58" t="s">
        <v>48</v>
      </c>
    </row>
    <row r="20" customFormat="false" ht="16.5" hidden="false" customHeight="true" outlineLevel="0" collapsed="false">
      <c r="A20" s="59" t="s">
        <v>198</v>
      </c>
      <c r="B20" s="52" t="n">
        <v>1</v>
      </c>
      <c r="C20" s="60" t="n">
        <v>300</v>
      </c>
      <c r="D20" s="61" t="n">
        <f aca="false">B20*C20</f>
        <v>300</v>
      </c>
    </row>
    <row r="21" customFormat="false" ht="16.5" hidden="false" customHeight="true" outlineLevel="0" collapsed="false">
      <c r="A21" s="59"/>
      <c r="B21" s="52"/>
      <c r="C21" s="60"/>
      <c r="D21" s="61"/>
    </row>
    <row r="22" customFormat="false" ht="16.5" hidden="false" customHeight="true" outlineLevel="0" collapsed="false">
      <c r="A22" s="59" t="s">
        <v>48</v>
      </c>
      <c r="B22" s="59"/>
      <c r="C22" s="59"/>
      <c r="D22" s="61" t="n">
        <f aca="false">SUM(D20:D21)</f>
        <v>300</v>
      </c>
    </row>
    <row r="23" customFormat="false" ht="16.5" hidden="false" customHeight="true" outlineLevel="0" collapsed="false"/>
    <row r="24" customFormat="false" ht="16.5" hidden="false" customHeight="true" outlineLevel="0" collapsed="false">
      <c r="A24" s="57" t="s">
        <v>187</v>
      </c>
      <c r="B24" s="57"/>
      <c r="C24" s="57"/>
      <c r="D24" s="57"/>
    </row>
    <row r="25" customFormat="false" ht="14.25" hidden="false" customHeight="false" outlineLevel="0" collapsed="false">
      <c r="A25" s="58" t="s">
        <v>196</v>
      </c>
      <c r="B25" s="58" t="s">
        <v>183</v>
      </c>
      <c r="C25" s="58" t="s">
        <v>197</v>
      </c>
      <c r="D25" s="58" t="s">
        <v>48</v>
      </c>
    </row>
    <row r="26" customFormat="false" ht="79.5" hidden="false" customHeight="true" outlineLevel="0" collapsed="false">
      <c r="A26" s="62" t="s">
        <v>199</v>
      </c>
      <c r="B26" s="52" t="n">
        <v>1</v>
      </c>
      <c r="C26" s="63" t="n">
        <v>1139.8</v>
      </c>
      <c r="D26" s="64" t="n">
        <f aca="false">B26*C26</f>
        <v>1139.8</v>
      </c>
    </row>
    <row r="27" customFormat="false" ht="14.25" hidden="false" customHeight="false" outlineLevel="0" collapsed="false">
      <c r="A27" s="59" t="s">
        <v>48</v>
      </c>
      <c r="B27" s="59"/>
      <c r="C27" s="59"/>
      <c r="D27" s="61" t="n">
        <f aca="false">SUM(D26)</f>
        <v>1139.8</v>
      </c>
    </row>
    <row r="28" customFormat="false" ht="14.25" hidden="false" customHeight="false" outlineLevel="0" collapsed="false">
      <c r="A28" s="65"/>
      <c r="B28" s="66"/>
      <c r="C28" s="66"/>
      <c r="D28" s="67"/>
    </row>
    <row r="29" customFormat="false" ht="14.25" hidden="false" customHeight="false" outlineLevel="0" collapsed="false">
      <c r="A29" s="57" t="s">
        <v>188</v>
      </c>
      <c r="B29" s="57"/>
      <c r="C29" s="57"/>
      <c r="D29" s="57"/>
    </row>
    <row r="30" customFormat="false" ht="14.25" hidden="false" customHeight="false" outlineLevel="0" collapsed="false">
      <c r="A30" s="58" t="s">
        <v>196</v>
      </c>
      <c r="B30" s="58" t="s">
        <v>183</v>
      </c>
      <c r="C30" s="58" t="s">
        <v>197</v>
      </c>
      <c r="D30" s="58" t="s">
        <v>48</v>
      </c>
    </row>
    <row r="31" customFormat="false" ht="14.25" hidden="false" customHeight="false" outlineLevel="0" collapsed="false">
      <c r="A31" s="59" t="s">
        <v>200</v>
      </c>
      <c r="B31" s="52" t="n">
        <v>18</v>
      </c>
      <c r="C31" s="63" t="n">
        <v>84</v>
      </c>
      <c r="D31" s="61" t="n">
        <f aca="false">B31*C31</f>
        <v>1512</v>
      </c>
    </row>
    <row r="32" customFormat="false" ht="14.25" hidden="false" customHeight="false" outlineLevel="0" collapsed="false">
      <c r="A32" s="59" t="s">
        <v>48</v>
      </c>
      <c r="B32" s="59"/>
      <c r="C32" s="59"/>
      <c r="D32" s="61"/>
    </row>
    <row r="33" customFormat="false" ht="14.25" hidden="false" customHeight="false" outlineLevel="0" collapsed="false">
      <c r="A33" s="65"/>
      <c r="B33" s="66"/>
      <c r="C33" s="66"/>
      <c r="D33" s="67"/>
    </row>
    <row r="34" customFormat="false" ht="14.25" hidden="false" customHeight="false" outlineLevel="0" collapsed="false">
      <c r="A34" s="57" t="s">
        <v>189</v>
      </c>
      <c r="B34" s="57"/>
      <c r="C34" s="57"/>
      <c r="D34" s="57"/>
    </row>
    <row r="35" customFormat="false" ht="14.25" hidden="false" customHeight="false" outlineLevel="0" collapsed="false">
      <c r="A35" s="58" t="s">
        <v>196</v>
      </c>
      <c r="B35" s="58" t="s">
        <v>183</v>
      </c>
      <c r="C35" s="58" t="s">
        <v>197</v>
      </c>
      <c r="D35" s="58" t="s">
        <v>48</v>
      </c>
    </row>
    <row r="36" customFormat="false" ht="14.25" hidden="false" customHeight="false" outlineLevel="0" collapsed="false">
      <c r="A36" s="59" t="s">
        <v>201</v>
      </c>
      <c r="B36" s="52" t="n">
        <v>5</v>
      </c>
      <c r="C36" s="68" t="n">
        <f aca="false">4*2</f>
        <v>8</v>
      </c>
      <c r="D36" s="61" t="n">
        <f aca="false">C36*B36</f>
        <v>40</v>
      </c>
    </row>
    <row r="37" customFormat="false" ht="14.25" hidden="false" customHeight="false" outlineLevel="0" collapsed="false">
      <c r="A37" s="59" t="s">
        <v>48</v>
      </c>
      <c r="B37" s="59"/>
      <c r="C37" s="59"/>
      <c r="D37" s="61" t="n">
        <f aca="false">SUM(D36)</f>
        <v>40</v>
      </c>
    </row>
    <row r="38" customFormat="false" ht="14.25" hidden="false" customHeight="false" outlineLevel="0" collapsed="false">
      <c r="A38" s="65"/>
      <c r="B38" s="66"/>
      <c r="C38" s="66"/>
      <c r="D38" s="67"/>
    </row>
    <row r="39" customFormat="false" ht="14.25" hidden="false" customHeight="false" outlineLevel="0" collapsed="false">
      <c r="A39" s="57" t="s">
        <v>190</v>
      </c>
      <c r="B39" s="57"/>
      <c r="C39" s="57"/>
      <c r="D39" s="57"/>
    </row>
    <row r="40" customFormat="false" ht="14.25" hidden="false" customHeight="false" outlineLevel="0" collapsed="false">
      <c r="A40" s="58" t="s">
        <v>196</v>
      </c>
      <c r="B40" s="58" t="s">
        <v>183</v>
      </c>
      <c r="C40" s="58" t="s">
        <v>197</v>
      </c>
      <c r="D40" s="58" t="s">
        <v>48</v>
      </c>
    </row>
    <row r="41" customFormat="false" ht="14.25" hidden="false" customHeight="false" outlineLevel="0" collapsed="false">
      <c r="A41" s="59" t="s">
        <v>202</v>
      </c>
      <c r="B41" s="52" t="n">
        <v>23</v>
      </c>
      <c r="C41" s="60" t="n">
        <f aca="false">28.62*0.9</f>
        <v>25.758</v>
      </c>
      <c r="D41" s="61" t="n">
        <f aca="false">B41*C41</f>
        <v>592.434</v>
      </c>
    </row>
    <row r="42" customFormat="false" ht="14.25" hidden="false" customHeight="false" outlineLevel="0" collapsed="false">
      <c r="A42" s="59" t="s">
        <v>48</v>
      </c>
      <c r="B42" s="59"/>
      <c r="C42" s="59"/>
      <c r="D42" s="61"/>
    </row>
    <row r="43" customFormat="false" ht="14.25" hidden="false" customHeight="false" outlineLevel="0" collapsed="false">
      <c r="A43" s="65"/>
      <c r="B43" s="66"/>
      <c r="C43" s="66"/>
      <c r="D43" s="67"/>
    </row>
    <row r="44" customFormat="false" ht="14.25" hidden="false" customHeight="false" outlineLevel="0" collapsed="false">
      <c r="A44" s="57" t="s">
        <v>191</v>
      </c>
      <c r="B44" s="57"/>
      <c r="C44" s="57"/>
      <c r="D44" s="57"/>
    </row>
    <row r="45" customFormat="false" ht="14.25" hidden="false" customHeight="false" outlineLevel="0" collapsed="false">
      <c r="A45" s="58" t="s">
        <v>196</v>
      </c>
      <c r="B45" s="69" t="s">
        <v>183</v>
      </c>
      <c r="C45" s="69" t="s">
        <v>197</v>
      </c>
      <c r="D45" s="58" t="s">
        <v>48</v>
      </c>
    </row>
    <row r="46" customFormat="false" ht="14.25" hidden="false" customHeight="false" outlineLevel="0" collapsed="false">
      <c r="A46" s="70" t="s">
        <v>203</v>
      </c>
      <c r="B46" s="71" t="n">
        <v>23</v>
      </c>
      <c r="C46" s="72" t="n">
        <v>12</v>
      </c>
      <c r="D46" s="73" t="n">
        <f aca="false">B46*C46</f>
        <v>276</v>
      </c>
    </row>
    <row r="47" customFormat="false" ht="14.25" hidden="false" customHeight="false" outlineLevel="0" collapsed="false">
      <c r="A47" s="70" t="s">
        <v>204</v>
      </c>
      <c r="B47" s="71" t="n">
        <v>30</v>
      </c>
      <c r="C47" s="72" t="n">
        <v>3.6</v>
      </c>
      <c r="D47" s="74" t="n">
        <f aca="false">B47*C47</f>
        <v>108</v>
      </c>
    </row>
    <row r="48" customFormat="false" ht="14.25" hidden="false" customHeight="false" outlineLevel="0" collapsed="false">
      <c r="A48" s="70" t="s">
        <v>205</v>
      </c>
      <c r="B48" s="71" t="n">
        <v>30</v>
      </c>
      <c r="C48" s="72" t="n">
        <v>6.5</v>
      </c>
      <c r="D48" s="74" t="n">
        <f aca="false">B48*C48</f>
        <v>195</v>
      </c>
    </row>
    <row r="49" customFormat="false" ht="14.25" hidden="false" customHeight="false" outlineLevel="0" collapsed="false">
      <c r="A49" s="70"/>
      <c r="B49" s="71"/>
      <c r="C49" s="72"/>
      <c r="D49" s="74"/>
    </row>
    <row r="50" customFormat="false" ht="14.25" hidden="false" customHeight="false" outlineLevel="0" collapsed="false">
      <c r="A50" s="59" t="s">
        <v>48</v>
      </c>
      <c r="B50" s="59"/>
      <c r="C50" s="59"/>
      <c r="D50" s="51" t="n">
        <f aca="false">SUM(D46:D49)</f>
        <v>579</v>
      </c>
    </row>
    <row r="51" customFormat="false" ht="14.25" hidden="false" customHeight="false" outlineLevel="0" collapsed="false">
      <c r="A51" s="75" t="s">
        <v>206</v>
      </c>
      <c r="B51" s="76"/>
      <c r="C51" s="76"/>
      <c r="D51" s="75"/>
    </row>
    <row r="52" customFormat="false" ht="14.25" hidden="false" customHeight="false" outlineLevel="0" collapsed="false">
      <c r="A52" s="75" t="s">
        <v>207</v>
      </c>
      <c r="B52" s="76"/>
      <c r="C52" s="76"/>
      <c r="D52" s="75"/>
    </row>
  </sheetData>
  <mergeCells count="16">
    <mergeCell ref="A1:D1"/>
    <mergeCell ref="A3:D3"/>
    <mergeCell ref="A5:D5"/>
    <mergeCell ref="A17:D17"/>
    <mergeCell ref="A18:D18"/>
    <mergeCell ref="A22:C22"/>
    <mergeCell ref="A24:D24"/>
    <mergeCell ref="A27:C27"/>
    <mergeCell ref="A29:D29"/>
    <mergeCell ref="A32:C32"/>
    <mergeCell ref="A34:D34"/>
    <mergeCell ref="A37:C37"/>
    <mergeCell ref="A39:D39"/>
    <mergeCell ref="A42:C42"/>
    <mergeCell ref="A44:D44"/>
    <mergeCell ref="A50:C50"/>
  </mergeCells>
  <printOptions headings="false" gridLines="false" gridLinesSet="true" horizontalCentered="false" verticalCentered="false"/>
  <pageMargins left="1.575" right="0.7875" top="0.984027777777778" bottom="1.18125" header="0.511811023622047" footer="0.511811023622047"/>
  <pageSetup paperSize="9" scale="80" fitToWidth="1" fitToHeight="1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ColWidth="8.625" defaultRowHeight="13.5" customHeight="false" zeroHeight="false" outlineLevelRow="0" outlineLevelCol="0"/>
  <cols>
    <col collapsed="false" customWidth="true" hidden="false" outlineLevel="0" max="1" min="1" style="77" width="6.25"/>
    <col collapsed="false" customWidth="true" hidden="false" outlineLevel="0" max="2" min="2" style="77" width="7.25"/>
    <col collapsed="false" customWidth="true" hidden="false" outlineLevel="0" max="3" min="3" style="11" width="5.88"/>
    <col collapsed="false" customWidth="true" hidden="false" outlineLevel="0" max="4" min="4" style="77" width="25.12"/>
    <col collapsed="false" customWidth="true" hidden="false" outlineLevel="0" max="5" min="5" style="11" width="14"/>
    <col collapsed="false" customWidth="false" hidden="true" outlineLevel="0" max="6" min="6" style="11" width="8.62"/>
    <col collapsed="false" customWidth="true" hidden="false" outlineLevel="0" max="7" min="7" style="11" width="12.37"/>
    <col collapsed="false" customWidth="true" hidden="false" outlineLevel="0" max="8" min="8" style="11" width="12.62"/>
    <col collapsed="false" customWidth="true" hidden="false" outlineLevel="0" max="9" min="9" style="11" width="12.88"/>
    <col collapsed="false" customWidth="true" hidden="false" outlineLevel="0" max="10" min="10" style="11" width="14"/>
    <col collapsed="false" customWidth="true" hidden="false" outlineLevel="0" max="11" min="11" style="11" width="3.62"/>
    <col collapsed="false" customWidth="true" hidden="false" outlineLevel="0" max="12" min="12" style="11" width="19"/>
    <col collapsed="false" customWidth="true" hidden="false" outlineLevel="0" max="64" min="13" style="77" width="10.75"/>
  </cols>
  <sheetData>
    <row r="1" customFormat="false" ht="14.25" hidden="true" customHeight="true" outlineLevel="0" collapsed="false">
      <c r="A1" s="78" t="s">
        <v>208</v>
      </c>
      <c r="B1" s="78"/>
      <c r="C1" s="78"/>
      <c r="D1" s="79" t="n">
        <f aca="false">5.37</f>
        <v>5.37</v>
      </c>
    </row>
    <row r="2" customFormat="false" ht="14.25" hidden="true" customHeight="true" outlineLevel="0" collapsed="false">
      <c r="A2" s="78" t="s">
        <v>209</v>
      </c>
      <c r="B2" s="78"/>
      <c r="C2" s="78"/>
      <c r="D2" s="79" t="n">
        <v>2995.77</v>
      </c>
      <c r="E2" s="80" t="n">
        <v>1181.5</v>
      </c>
    </row>
    <row r="3" customFormat="false" ht="14.25" hidden="false" customHeight="true" outlineLevel="0" collapsed="false">
      <c r="A3" s="81" t="s">
        <v>210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customFormat="false" ht="15.75" hidden="false" customHeight="true" outlineLevel="0" collapsed="false">
      <c r="A4" s="83" t="s">
        <v>211</v>
      </c>
      <c r="B4" s="83"/>
      <c r="C4" s="83"/>
      <c r="D4" s="83"/>
      <c r="E4" s="83"/>
      <c r="F4" s="83"/>
      <c r="G4" s="83"/>
      <c r="H4" s="83"/>
      <c r="I4" s="83"/>
      <c r="J4" s="83"/>
      <c r="K4" s="84"/>
    </row>
    <row r="5" customFormat="false" ht="24" hidden="false" customHeight="true" outlineLevel="0" collapsed="false">
      <c r="A5" s="85" t="s">
        <v>212</v>
      </c>
      <c r="B5" s="9" t="s">
        <v>213</v>
      </c>
      <c r="C5" s="9" t="s">
        <v>214</v>
      </c>
      <c r="D5" s="9" t="s">
        <v>196</v>
      </c>
      <c r="E5" s="9" t="s">
        <v>215</v>
      </c>
      <c r="F5" s="9" t="s">
        <v>216</v>
      </c>
      <c r="G5" s="9" t="s">
        <v>217</v>
      </c>
      <c r="H5" s="9" t="s">
        <v>218</v>
      </c>
      <c r="I5" s="9" t="s">
        <v>219</v>
      </c>
      <c r="J5" s="9" t="s">
        <v>220</v>
      </c>
      <c r="K5" s="84"/>
    </row>
    <row r="6" customFormat="false" ht="24" hidden="false" customHeight="true" outlineLevel="0" collapsed="false">
      <c r="A6" s="85"/>
      <c r="B6" s="8" t="s">
        <v>221</v>
      </c>
      <c r="C6" s="19" t="n">
        <v>1</v>
      </c>
      <c r="D6" s="86" t="s">
        <v>222</v>
      </c>
      <c r="E6" s="8" t="s">
        <v>223</v>
      </c>
      <c r="F6" s="8" t="n">
        <v>25</v>
      </c>
      <c r="G6" s="87" t="n">
        <f aca="false">'1º Turno'!G161</f>
        <v>12664.5203146412</v>
      </c>
      <c r="H6" s="88" t="n">
        <f aca="false">ROUND(G6/30*24,2)</f>
        <v>10131.62</v>
      </c>
      <c r="I6" s="8" t="n">
        <v>23</v>
      </c>
      <c r="J6" s="87" t="n">
        <f aca="false">I6*H6</f>
        <v>233027.26</v>
      </c>
      <c r="K6" s="84"/>
    </row>
    <row r="7" customFormat="false" ht="14.25" hidden="false" customHeight="true" outlineLevel="0" collapsed="false">
      <c r="A7" s="85"/>
      <c r="B7" s="8"/>
      <c r="C7" s="9" t="s">
        <v>224</v>
      </c>
      <c r="D7" s="9"/>
      <c r="E7" s="9"/>
      <c r="F7" s="9"/>
      <c r="G7" s="9"/>
      <c r="H7" s="9"/>
      <c r="I7" s="9"/>
      <c r="J7" s="89" t="n">
        <f aca="false">SUM(J6)</f>
        <v>233027.26</v>
      </c>
      <c r="K7" s="84"/>
    </row>
    <row r="8" customFormat="false" ht="14.25" hidden="false" customHeight="true" outlineLevel="0" collapsed="false">
      <c r="A8" s="85"/>
      <c r="B8" s="8"/>
      <c r="C8" s="9"/>
      <c r="D8" s="9"/>
      <c r="E8" s="9"/>
      <c r="F8" s="9"/>
      <c r="G8" s="9"/>
      <c r="H8" s="9"/>
      <c r="I8" s="9"/>
      <c r="J8" s="9"/>
      <c r="K8" s="84"/>
    </row>
    <row r="9" customFormat="false" ht="13.5" hidden="false" customHeight="false" outlineLevel="0" collapsed="false">
      <c r="A9" s="85"/>
      <c r="B9" s="8"/>
      <c r="C9" s="19" t="n">
        <v>1</v>
      </c>
      <c r="D9" s="86" t="s">
        <v>225</v>
      </c>
      <c r="E9" s="8" t="s">
        <v>226</v>
      </c>
      <c r="F9" s="8" t="n">
        <v>25</v>
      </c>
      <c r="G9" s="87" t="n">
        <f aca="false">'2º Turno'!G162</f>
        <v>10993.310315154</v>
      </c>
      <c r="H9" s="87" t="n">
        <f aca="false">ROUND(G9/30*21,2)</f>
        <v>7695.32</v>
      </c>
      <c r="I9" s="8" t="n">
        <v>23</v>
      </c>
      <c r="J9" s="87" t="n">
        <f aca="false">I9*H9</f>
        <v>176992.36</v>
      </c>
      <c r="K9" s="84"/>
    </row>
    <row r="10" customFormat="false" ht="14.25" hidden="false" customHeight="true" outlineLevel="0" collapsed="false">
      <c r="A10" s="85"/>
      <c r="B10" s="8"/>
      <c r="C10" s="9" t="s">
        <v>227</v>
      </c>
      <c r="D10" s="9"/>
      <c r="E10" s="9"/>
      <c r="F10" s="9"/>
      <c r="G10" s="9"/>
      <c r="H10" s="9"/>
      <c r="I10" s="9"/>
      <c r="J10" s="89" t="n">
        <f aca="false">SUM(J9)</f>
        <v>176992.36</v>
      </c>
      <c r="K10" s="84"/>
    </row>
    <row r="11" customFormat="false" ht="14.25" hidden="false" customHeight="true" outlineLevel="0" collapsed="false">
      <c r="A11" s="90" t="s">
        <v>228</v>
      </c>
      <c r="B11" s="90"/>
      <c r="C11" s="90"/>
      <c r="D11" s="90"/>
      <c r="E11" s="90"/>
      <c r="F11" s="90"/>
      <c r="G11" s="90"/>
      <c r="H11" s="90"/>
      <c r="I11" s="90"/>
      <c r="J11" s="91" t="n">
        <f aca="false">J7+J10</f>
        <v>410019.62</v>
      </c>
      <c r="K11" s="84"/>
    </row>
    <row r="12" customFormat="false" ht="13.5" hidden="false" customHeight="false" outlineLevel="0" collapsed="false">
      <c r="A12" s="92"/>
      <c r="B12" s="93"/>
      <c r="C12" s="94"/>
      <c r="D12" s="93"/>
      <c r="E12" s="94"/>
      <c r="F12" s="94"/>
      <c r="G12" s="94"/>
      <c r="H12" s="94"/>
      <c r="I12" s="94"/>
      <c r="J12" s="94"/>
      <c r="K12" s="84"/>
    </row>
    <row r="13" customFormat="false" ht="24" hidden="false" customHeight="true" outlineLevel="0" collapsed="false">
      <c r="A13" s="92"/>
      <c r="B13" s="93"/>
      <c r="C13" s="94"/>
      <c r="D13" s="95" t="s">
        <v>229</v>
      </c>
      <c r="E13" s="95"/>
      <c r="F13" s="95"/>
      <c r="G13" s="95"/>
      <c r="H13" s="95"/>
      <c r="I13" s="95"/>
      <c r="J13" s="95"/>
      <c r="K13" s="84"/>
    </row>
    <row r="14" customFormat="false" ht="12.75" hidden="false" customHeight="true" outlineLevel="0" collapsed="false">
      <c r="A14" s="92"/>
      <c r="B14" s="93"/>
      <c r="C14" s="94"/>
      <c r="D14" s="96"/>
      <c r="E14" s="97" t="s">
        <v>230</v>
      </c>
      <c r="F14" s="98"/>
      <c r="G14" s="99" t="s">
        <v>231</v>
      </c>
      <c r="H14" s="99"/>
      <c r="I14" s="100" t="s">
        <v>232</v>
      </c>
      <c r="J14" s="100"/>
      <c r="K14" s="84"/>
    </row>
    <row r="15" customFormat="false" ht="12.75" hidden="false" customHeight="true" outlineLevel="0" collapsed="false">
      <c r="A15" s="92"/>
      <c r="B15" s="93"/>
      <c r="C15" s="94"/>
      <c r="D15" s="96"/>
      <c r="E15" s="97"/>
      <c r="F15" s="101" t="s">
        <v>233</v>
      </c>
      <c r="G15" s="102" t="s">
        <v>233</v>
      </c>
      <c r="H15" s="103" t="s">
        <v>234</v>
      </c>
      <c r="I15" s="103" t="s">
        <v>233</v>
      </c>
      <c r="J15" s="104" t="s">
        <v>235</v>
      </c>
      <c r="K15" s="84"/>
    </row>
    <row r="16" customFormat="false" ht="12.75" hidden="false" customHeight="true" outlineLevel="0" collapsed="false">
      <c r="A16" s="92"/>
      <c r="B16" s="93"/>
      <c r="C16" s="94"/>
      <c r="D16" s="105" t="s">
        <v>236</v>
      </c>
      <c r="E16" s="106" t="n">
        <v>5</v>
      </c>
      <c r="F16" s="101" t="n">
        <v>176</v>
      </c>
      <c r="G16" s="102" t="n">
        <v>192</v>
      </c>
      <c r="H16" s="107" t="n">
        <f aca="false">E16*G16</f>
        <v>960</v>
      </c>
      <c r="I16" s="107" t="n">
        <v>168</v>
      </c>
      <c r="J16" s="108" t="n">
        <f aca="false">E16*I16</f>
        <v>840</v>
      </c>
      <c r="K16" s="84"/>
    </row>
    <row r="17" customFormat="false" ht="15" hidden="false" customHeight="false" outlineLevel="0" collapsed="false">
      <c r="A17" s="92"/>
      <c r="B17" s="93"/>
      <c r="C17" s="94"/>
      <c r="D17" s="105" t="s">
        <v>237</v>
      </c>
      <c r="E17" s="106" t="n">
        <v>4</v>
      </c>
      <c r="F17" s="101" t="n">
        <v>176</v>
      </c>
      <c r="G17" s="102" t="n">
        <v>192</v>
      </c>
      <c r="H17" s="107" t="n">
        <f aca="false">E17*G17</f>
        <v>768</v>
      </c>
      <c r="I17" s="107" t="n">
        <v>168</v>
      </c>
      <c r="J17" s="108" t="n">
        <f aca="false">E17*I17</f>
        <v>672</v>
      </c>
      <c r="K17" s="109"/>
      <c r="L17" s="80"/>
    </row>
    <row r="18" customFormat="false" ht="15" hidden="false" customHeight="false" outlineLevel="0" collapsed="false">
      <c r="A18" s="92"/>
      <c r="B18" s="93"/>
      <c r="C18" s="94"/>
      <c r="D18" s="105" t="s">
        <v>238</v>
      </c>
      <c r="E18" s="106" t="n">
        <v>2</v>
      </c>
      <c r="F18" s="101" t="n">
        <v>176</v>
      </c>
      <c r="G18" s="102" t="n">
        <v>192</v>
      </c>
      <c r="H18" s="107" t="n">
        <f aca="false">E18*G18</f>
        <v>384</v>
      </c>
      <c r="I18" s="107" t="n">
        <v>168</v>
      </c>
      <c r="J18" s="108" t="n">
        <f aca="false">E18*I18</f>
        <v>336</v>
      </c>
      <c r="K18" s="109"/>
      <c r="L18" s="80"/>
    </row>
    <row r="19" customFormat="false" ht="15" hidden="false" customHeight="false" outlineLevel="0" collapsed="false">
      <c r="A19" s="92"/>
      <c r="B19" s="93"/>
      <c r="C19" s="94"/>
      <c r="D19" s="105" t="s">
        <v>239</v>
      </c>
      <c r="E19" s="106" t="n">
        <v>2</v>
      </c>
      <c r="F19" s="101" t="n">
        <v>176</v>
      </c>
      <c r="G19" s="102" t="n">
        <v>192</v>
      </c>
      <c r="H19" s="107" t="n">
        <f aca="false">E19*G19</f>
        <v>384</v>
      </c>
      <c r="I19" s="107" t="n">
        <v>168</v>
      </c>
      <c r="J19" s="108" t="n">
        <f aca="false">E19*I19</f>
        <v>336</v>
      </c>
      <c r="K19" s="109"/>
      <c r="L19" s="80"/>
    </row>
    <row r="20" customFormat="false" ht="15" hidden="false" customHeight="false" outlineLevel="0" collapsed="false">
      <c r="A20" s="92"/>
      <c r="B20" s="93"/>
      <c r="C20" s="94"/>
      <c r="D20" s="105" t="s">
        <v>240</v>
      </c>
      <c r="E20" s="106" t="n">
        <v>2</v>
      </c>
      <c r="F20" s="101" t="n">
        <v>176</v>
      </c>
      <c r="G20" s="102" t="n">
        <v>192</v>
      </c>
      <c r="H20" s="107" t="n">
        <f aca="false">E20*G20</f>
        <v>384</v>
      </c>
      <c r="I20" s="107" t="n">
        <v>168</v>
      </c>
      <c r="J20" s="108" t="n">
        <f aca="false">E20*I20</f>
        <v>336</v>
      </c>
      <c r="K20" s="109"/>
      <c r="L20" s="80"/>
    </row>
    <row r="21" customFormat="false" ht="15" hidden="false" customHeight="false" outlineLevel="0" collapsed="false">
      <c r="A21" s="92"/>
      <c r="B21" s="93"/>
      <c r="C21" s="94"/>
      <c r="D21" s="105" t="s">
        <v>241</v>
      </c>
      <c r="E21" s="106" t="n">
        <v>2</v>
      </c>
      <c r="F21" s="101" t="n">
        <v>176</v>
      </c>
      <c r="G21" s="102" t="n">
        <v>192</v>
      </c>
      <c r="H21" s="107" t="n">
        <f aca="false">E21*G21</f>
        <v>384</v>
      </c>
      <c r="I21" s="107" t="n">
        <v>168</v>
      </c>
      <c r="J21" s="108" t="n">
        <f aca="false">E21*I21</f>
        <v>336</v>
      </c>
      <c r="K21" s="109"/>
      <c r="L21" s="80"/>
    </row>
    <row r="22" customFormat="false" ht="15" hidden="false" customHeight="false" outlineLevel="0" collapsed="false">
      <c r="A22" s="92"/>
      <c r="B22" s="93"/>
      <c r="C22" s="94"/>
      <c r="D22" s="105" t="s">
        <v>242</v>
      </c>
      <c r="E22" s="106" t="n">
        <v>2</v>
      </c>
      <c r="F22" s="101" t="n">
        <v>176</v>
      </c>
      <c r="G22" s="102" t="n">
        <v>192</v>
      </c>
      <c r="H22" s="107" t="n">
        <f aca="false">E22*G22</f>
        <v>384</v>
      </c>
      <c r="I22" s="107" t="n">
        <v>168</v>
      </c>
      <c r="J22" s="108" t="n">
        <f aca="false">E22*I22</f>
        <v>336</v>
      </c>
      <c r="K22" s="109"/>
      <c r="L22" s="80"/>
    </row>
    <row r="23" customFormat="false" ht="15" hidden="false" customHeight="false" outlineLevel="0" collapsed="false">
      <c r="A23" s="92"/>
      <c r="B23" s="93"/>
      <c r="C23" s="94"/>
      <c r="D23" s="105" t="s">
        <v>243</v>
      </c>
      <c r="E23" s="106" t="n">
        <v>2</v>
      </c>
      <c r="F23" s="101" t="n">
        <v>176</v>
      </c>
      <c r="G23" s="102" t="n">
        <v>192</v>
      </c>
      <c r="H23" s="107" t="n">
        <f aca="false">E23*G23</f>
        <v>384</v>
      </c>
      <c r="I23" s="107" t="n">
        <v>168</v>
      </c>
      <c r="J23" s="108" t="n">
        <f aca="false">E23*I23</f>
        <v>336</v>
      </c>
      <c r="K23" s="84"/>
    </row>
    <row r="24" customFormat="false" ht="12.75" hidden="false" customHeight="true" outlineLevel="0" collapsed="false">
      <c r="A24" s="92"/>
      <c r="B24" s="93"/>
      <c r="C24" s="94"/>
      <c r="D24" s="105" t="s">
        <v>244</v>
      </c>
      <c r="E24" s="106" t="n">
        <v>2</v>
      </c>
      <c r="F24" s="101" t="n">
        <v>176</v>
      </c>
      <c r="G24" s="102" t="n">
        <v>192</v>
      </c>
      <c r="H24" s="107" t="n">
        <f aca="false">E24*G24</f>
        <v>384</v>
      </c>
      <c r="I24" s="107" t="n">
        <v>168</v>
      </c>
      <c r="J24" s="108" t="n">
        <f aca="false">E24*I24</f>
        <v>336</v>
      </c>
      <c r="K24" s="84"/>
    </row>
    <row r="25" customFormat="false" ht="12.75" hidden="false" customHeight="true" outlineLevel="0" collapsed="false">
      <c r="A25" s="92"/>
      <c r="B25" s="93"/>
      <c r="C25" s="94"/>
      <c r="D25" s="110" t="s">
        <v>48</v>
      </c>
      <c r="E25" s="111" t="n">
        <v>23</v>
      </c>
      <c r="F25" s="112" t="n">
        <f aca="false">SUM(F16:F24)</f>
        <v>1584</v>
      </c>
      <c r="G25" s="113" t="n">
        <v>0</v>
      </c>
      <c r="H25" s="114" t="n">
        <f aca="false">SUM(H16:H24)</f>
        <v>4416</v>
      </c>
      <c r="I25" s="114" t="n">
        <v>0</v>
      </c>
      <c r="J25" s="115" t="n">
        <f aca="false">SUM(J16:J24)</f>
        <v>3864</v>
      </c>
      <c r="K25" s="84"/>
    </row>
    <row r="26" customFormat="false" ht="12.75" hidden="false" customHeight="true" outlineLevel="0" collapsed="false">
      <c r="A26" s="92"/>
      <c r="B26" s="93"/>
      <c r="C26" s="94"/>
      <c r="D26" s="116"/>
      <c r="E26" s="117"/>
      <c r="F26" s="94"/>
      <c r="G26" s="94"/>
      <c r="H26" s="94"/>
      <c r="I26" s="94"/>
      <c r="J26" s="94"/>
      <c r="K26" s="84"/>
    </row>
    <row r="27" customFormat="false" ht="16.5" hidden="false" customHeight="true" outlineLevel="0" collapsed="false">
      <c r="A27" s="92"/>
      <c r="B27" s="93"/>
      <c r="C27" s="94"/>
      <c r="D27" s="118" t="s">
        <v>245</v>
      </c>
      <c r="E27" s="118"/>
      <c r="F27" s="118"/>
      <c r="G27" s="118"/>
      <c r="H27" s="118"/>
      <c r="I27" s="118"/>
      <c r="J27" s="94"/>
      <c r="K27" s="84"/>
    </row>
    <row r="28" customFormat="false" ht="31.5" hidden="false" customHeight="true" outlineLevel="0" collapsed="false">
      <c r="A28" s="92"/>
      <c r="B28" s="93"/>
      <c r="C28" s="94"/>
      <c r="D28" s="119" t="s">
        <v>246</v>
      </c>
      <c r="E28" s="119"/>
      <c r="F28" s="120"/>
      <c r="G28" s="121" t="s">
        <v>247</v>
      </c>
      <c r="H28" s="121" t="s">
        <v>248</v>
      </c>
      <c r="I28" s="122" t="s">
        <v>249</v>
      </c>
      <c r="J28" s="94"/>
      <c r="K28" s="84"/>
    </row>
    <row r="29" customFormat="false" ht="15" hidden="false" customHeight="false" outlineLevel="0" collapsed="false">
      <c r="A29" s="92"/>
      <c r="B29" s="93"/>
      <c r="C29" s="94"/>
      <c r="D29" s="123" t="s">
        <v>231</v>
      </c>
      <c r="E29" s="120"/>
      <c r="F29" s="120"/>
      <c r="G29" s="120" t="n">
        <f aca="false">H25</f>
        <v>4416</v>
      </c>
      <c r="H29" s="124" t="n">
        <f aca="false">J6/H25</f>
        <v>52.7688541666667</v>
      </c>
      <c r="I29" s="125" t="n">
        <f aca="false">G29*H29</f>
        <v>233027.26</v>
      </c>
      <c r="J29" s="126"/>
      <c r="K29" s="84"/>
    </row>
    <row r="30" customFormat="false" ht="15" hidden="false" customHeight="false" outlineLevel="0" collapsed="false">
      <c r="A30" s="92"/>
      <c r="B30" s="93"/>
      <c r="C30" s="94"/>
      <c r="D30" s="123" t="s">
        <v>250</v>
      </c>
      <c r="E30" s="120"/>
      <c r="F30" s="120"/>
      <c r="G30" s="120"/>
      <c r="H30" s="124"/>
      <c r="I30" s="125" t="n">
        <f aca="false">SUM(I29)</f>
        <v>233027.26</v>
      </c>
      <c r="J30" s="94"/>
      <c r="K30" s="84"/>
    </row>
    <row r="31" customFormat="false" ht="15" hidden="false" customHeight="false" outlineLevel="0" collapsed="false">
      <c r="A31" s="92"/>
      <c r="B31" s="93"/>
      <c r="C31" s="94"/>
      <c r="D31" s="123" t="s">
        <v>232</v>
      </c>
      <c r="E31" s="120"/>
      <c r="F31" s="120"/>
      <c r="G31" s="120" t="n">
        <f aca="false">J25</f>
        <v>3864</v>
      </c>
      <c r="H31" s="124" t="n">
        <f aca="false">J10/G31</f>
        <v>45.8054761904762</v>
      </c>
      <c r="I31" s="127" t="n">
        <f aca="false">G31*H31</f>
        <v>176992.36</v>
      </c>
      <c r="J31" s="126"/>
      <c r="K31" s="84"/>
    </row>
    <row r="32" customFormat="false" ht="15" hidden="false" customHeight="true" outlineLevel="0" collapsed="false">
      <c r="A32" s="92"/>
      <c r="B32" s="93"/>
      <c r="C32" s="94"/>
      <c r="D32" s="119" t="s">
        <v>251</v>
      </c>
      <c r="E32" s="119"/>
      <c r="F32" s="119"/>
      <c r="G32" s="119"/>
      <c r="H32" s="119"/>
      <c r="I32" s="128" t="n">
        <f aca="false">I30+I31</f>
        <v>410019.62</v>
      </c>
      <c r="J32" s="126"/>
      <c r="K32" s="84"/>
    </row>
    <row r="33" customFormat="false" ht="31.5" hidden="false" customHeight="true" outlineLevel="0" collapsed="false">
      <c r="A33" s="129" t="s">
        <v>252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customFormat="false" ht="18" hidden="false" customHeight="true" outlineLevel="0" collapsed="false">
      <c r="A34" s="129" t="s">
        <v>253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customFormat="false" ht="27" hidden="false" customHeight="true" outlineLevel="0" collapsed="false">
      <c r="A35" s="129" t="s">
        <v>254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</row>
    <row r="36" customFormat="false" ht="15" hidden="false" customHeight="true" outlineLevel="0" collapsed="false">
      <c r="A36" s="130" t="s">
        <v>255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</row>
    <row r="37" customFormat="false" ht="30.75" hidden="false" customHeight="true" outlineLevel="0" collapsed="false">
      <c r="A37" s="130" t="s">
        <v>256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</row>
    <row r="38" customFormat="false" ht="15" hidden="false" customHeight="true" outlineLevel="0" collapsed="false">
      <c r="A38" s="131" t="s">
        <v>257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customFormat="false" ht="13.5" hidden="false" customHeight="false" outlineLevel="0" collapsed="false">
      <c r="A39" s="132"/>
      <c r="B39" s="133"/>
      <c r="C39" s="134"/>
      <c r="D39" s="133"/>
      <c r="E39" s="134"/>
      <c r="F39" s="134"/>
      <c r="G39" s="134"/>
      <c r="H39" s="134"/>
      <c r="I39" s="134"/>
      <c r="J39" s="134"/>
      <c r="K39" s="135"/>
    </row>
    <row r="40" customFormat="false" ht="14.25" hidden="false" customHeight="false" outlineLevel="0" collapsed="false"/>
  </sheetData>
  <mergeCells count="22">
    <mergeCell ref="A1:C1"/>
    <mergeCell ref="A2:C2"/>
    <mergeCell ref="A3:J3"/>
    <mergeCell ref="A4:J4"/>
    <mergeCell ref="A5:A10"/>
    <mergeCell ref="B6:B10"/>
    <mergeCell ref="C7:I7"/>
    <mergeCell ref="C8:J8"/>
    <mergeCell ref="C10:I10"/>
    <mergeCell ref="A11:I11"/>
    <mergeCell ref="D13:J13"/>
    <mergeCell ref="G14:H14"/>
    <mergeCell ref="I14:J14"/>
    <mergeCell ref="D27:I27"/>
    <mergeCell ref="D28:E28"/>
    <mergeCell ref="D32:H32"/>
    <mergeCell ref="A33:K33"/>
    <mergeCell ref="A34:K34"/>
    <mergeCell ref="A35:K35"/>
    <mergeCell ref="A36:K36"/>
    <mergeCell ref="A37:K37"/>
    <mergeCell ref="A38:K38"/>
  </mergeCells>
  <printOptions headings="false" gridLines="false" gridLinesSet="true" horizontalCentered="false" verticalCentered="false"/>
  <pageMargins left="1.575" right="0.7875" top="0.984027777777778" bottom="1.18125" header="0.511811023622047" footer="0.511811023622047"/>
  <pageSetup paperSize="9" scale="65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2015-09-09T14:29:24Z</dcterms:created>
  <dc:creator>Alves Mauricio</dc:creator>
  <dc:description/>
  <dc:language>pt-BR</dc:language>
  <cp:lastModifiedBy/>
  <dcterms:modified xsi:type="dcterms:W3CDTF">2026-05-04T17:23:35Z</dcterms:modified>
  <cp:revision>124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